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v_ondrousek_spucr_cz/Documents/EL-11-11-22/dokumenty-Ondroušek/O_veřejné zakázky-OP/Větrolamy/LBC7 a LBC9 Hrabětice/PD/Anonymizované/Projektová dokumentace - vykazy a rozpocty/"/>
    </mc:Choice>
  </mc:AlternateContent>
  <xr:revisionPtr revIDLastSave="1" documentId="8_{24CC8AFA-6274-4DA5-9103-2695886BD0DF}" xr6:coauthVersionLast="47" xr6:coauthVersionMax="47" xr10:uidLastSave="{F9E15966-E3B8-40FA-B510-DB0EC2496474}"/>
  <bookViews>
    <workbookView xWindow="0" yWindow="0" windowWidth="28800" windowHeight="17280" activeTab="4" xr2:uid="{00000000-000D-0000-FFFF-FFFF00000000}"/>
  </bookViews>
  <sheets>
    <sheet name="Rekapitulace stavby" sheetId="1" r:id="rId1"/>
    <sheet name="1 - Výsadba LBC 7 Hrabětice" sheetId="2" r:id="rId2"/>
    <sheet name="1-1 - LBC7  následná péče..." sheetId="3" r:id="rId3"/>
    <sheet name="1-2 - LBC7  následná péče..." sheetId="4" r:id="rId4"/>
    <sheet name="1-3 - LBC7  následná péče..." sheetId="5" r:id="rId5"/>
    <sheet name="List1" sheetId="12" r:id="rId6"/>
    <sheet name="2 - Výsadba LBC 9 Hrabětice" sheetId="6" r:id="rId7"/>
    <sheet name="2-1 - LBC9  následná péče..." sheetId="7" r:id="rId8"/>
    <sheet name="2-2 - LBC9  následná péče..." sheetId="8" r:id="rId9"/>
    <sheet name="2-3 - LBC9  následná péče..." sheetId="9" r:id="rId10"/>
    <sheet name="Seznam figur" sheetId="10" r:id="rId11"/>
    <sheet name="Pokyny pro vyplnění" sheetId="11" r:id="rId12"/>
  </sheets>
  <definedNames>
    <definedName name="_xlnm._FilterDatabase" localSheetId="1" hidden="1">'1 - Výsadba LBC 7 Hrabětice'!$C$90:$K$238</definedName>
    <definedName name="_xlnm._FilterDatabase" localSheetId="2" hidden="1">'1-1 - LBC7  následná péče...'!$C$86:$K$119</definedName>
    <definedName name="_xlnm._FilterDatabase" localSheetId="3" hidden="1">'1-2 - LBC7  následná péče...'!$C$86:$K$119</definedName>
    <definedName name="_xlnm._FilterDatabase" localSheetId="4" hidden="1">'1-3 - LBC7  následná péče...'!$C$86:$K$119</definedName>
    <definedName name="_xlnm._FilterDatabase" localSheetId="6" hidden="1">'2 - Výsadba LBC 9 Hrabětice'!$C$90:$K$247</definedName>
    <definedName name="_xlnm._FilterDatabase" localSheetId="7" hidden="1">'2-1 - LBC9  následná péče...'!$C$86:$K$119</definedName>
    <definedName name="_xlnm._FilterDatabase" localSheetId="8" hidden="1">'2-2 - LBC9  následná péče...'!$C$86:$K$119</definedName>
    <definedName name="_xlnm._FilterDatabase" localSheetId="9" hidden="1">'2-3 - LBC9  následná péče...'!$C$86:$K$119</definedName>
    <definedName name="_xlnm.Print_Titles" localSheetId="1">'1 - Výsadba LBC 7 Hrabětice'!$90:$90</definedName>
    <definedName name="_xlnm.Print_Titles" localSheetId="2">'1-1 - LBC7  následná péče...'!$86:$86</definedName>
    <definedName name="_xlnm.Print_Titles" localSheetId="3">'1-2 - LBC7  následná péče...'!$86:$86</definedName>
    <definedName name="_xlnm.Print_Titles" localSheetId="4">'1-3 - LBC7  následná péče...'!$86:$86</definedName>
    <definedName name="_xlnm.Print_Titles" localSheetId="6">'2 - Výsadba LBC 9 Hrabětice'!$90:$90</definedName>
    <definedName name="_xlnm.Print_Titles" localSheetId="7">'2-1 - LBC9  následná péče...'!$86:$86</definedName>
    <definedName name="_xlnm.Print_Titles" localSheetId="8">'2-2 - LBC9  následná péče...'!$86:$86</definedName>
    <definedName name="_xlnm.Print_Titles" localSheetId="9">'2-3 - LBC9  následná péče...'!$86:$86</definedName>
    <definedName name="_xlnm.Print_Titles" localSheetId="0">'Rekapitulace stavby'!$52:$52</definedName>
    <definedName name="_xlnm.Print_Titles" localSheetId="10">'Seznam figur'!$9:$9</definedName>
    <definedName name="_xlnm.Print_Area" localSheetId="1">'1 - Výsadba LBC 7 Hrabětice'!$C$4:$J$39,'1 - Výsadba LBC 7 Hrabětice'!$C$45:$J$72,'1 - Výsadba LBC 7 Hrabětice'!$C$78:$J$238</definedName>
    <definedName name="_xlnm.Print_Area" localSheetId="2">'1-1 - LBC7  následná péče...'!$C$4:$J$41,'1-1 - LBC7  následná péče...'!$C$47:$J$66,'1-1 - LBC7  následná péče...'!$C$72:$J$119</definedName>
    <definedName name="_xlnm.Print_Area" localSheetId="3">'1-2 - LBC7  následná péče...'!$C$4:$J$41,'1-2 - LBC7  následná péče...'!$C$47:$J$66,'1-2 - LBC7  následná péče...'!$C$72:$J$119</definedName>
    <definedName name="_xlnm.Print_Area" localSheetId="4">'1-3 - LBC7  následná péče...'!$C$4:$J$41,'1-3 - LBC7  následná péče...'!$C$47:$J$66,'1-3 - LBC7  následná péče...'!$C$72:$J$119</definedName>
    <definedName name="_xlnm.Print_Area" localSheetId="6">'2 - Výsadba LBC 9 Hrabětice'!$C$4:$J$39,'2 - Výsadba LBC 9 Hrabětice'!$C$45:$J$72,'2 - Výsadba LBC 9 Hrabětice'!$C$78:$J$247</definedName>
    <definedName name="_xlnm.Print_Area" localSheetId="7">'2-1 - LBC9  následná péče...'!$C$4:$J$41,'2-1 - LBC9  následná péče...'!$C$47:$J$66,'2-1 - LBC9  následná péče...'!$C$72:$J$119</definedName>
    <definedName name="_xlnm.Print_Area" localSheetId="8">'2-2 - LBC9  následná péče...'!$C$4:$J$41,'2-2 - LBC9  následná péče...'!$C$47:$J$66,'2-2 - LBC9  následná péče...'!$C$72:$J$119</definedName>
    <definedName name="_xlnm.Print_Area" localSheetId="9">'2-3 - LBC9  následná péče...'!$C$4:$J$41,'2-3 - LBC9  následná péče...'!$C$47:$J$66,'2-3 - LBC9  následná péče...'!$C$72:$J$119</definedName>
    <definedName name="_xlnm.Print_Area" localSheetId="11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stavby'!$C$42:$AQ$65</definedName>
    <definedName name="_xlnm.Print_Area" localSheetId="10">'Seznam figur'!$C$4:$G$12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0" l="1"/>
  <c r="J39" i="9"/>
  <c r="J38" i="9"/>
  <c r="AY64" i="1" s="1"/>
  <c r="J37" i="9"/>
  <c r="AX64" i="1" s="1"/>
  <c r="BI117" i="9"/>
  <c r="BH117" i="9"/>
  <c r="BG117" i="9"/>
  <c r="BF117" i="9"/>
  <c r="T117" i="9"/>
  <c r="R117" i="9"/>
  <c r="P117" i="9"/>
  <c r="BI115" i="9"/>
  <c r="BH115" i="9"/>
  <c r="BG115" i="9"/>
  <c r="BF115" i="9"/>
  <c r="T115" i="9"/>
  <c r="R115" i="9"/>
  <c r="P115" i="9"/>
  <c r="BI110" i="9"/>
  <c r="BH110" i="9"/>
  <c r="BG110" i="9"/>
  <c r="BF110" i="9"/>
  <c r="T110" i="9"/>
  <c r="R110" i="9"/>
  <c r="P110" i="9"/>
  <c r="BI108" i="9"/>
  <c r="BH108" i="9"/>
  <c r="BG108" i="9"/>
  <c r="BF108" i="9"/>
  <c r="T108" i="9"/>
  <c r="R108" i="9"/>
  <c r="P108" i="9"/>
  <c r="BI104" i="9"/>
  <c r="BH104" i="9"/>
  <c r="BG104" i="9"/>
  <c r="BF104" i="9"/>
  <c r="T104" i="9"/>
  <c r="R104" i="9"/>
  <c r="P104" i="9"/>
  <c r="BI100" i="9"/>
  <c r="BH100" i="9"/>
  <c r="BG100" i="9"/>
  <c r="BF100" i="9"/>
  <c r="T100" i="9"/>
  <c r="R100" i="9"/>
  <c r="P100" i="9"/>
  <c r="BI98" i="9"/>
  <c r="BH98" i="9"/>
  <c r="BG98" i="9"/>
  <c r="BF98" i="9"/>
  <c r="T98" i="9"/>
  <c r="R98" i="9"/>
  <c r="P98" i="9"/>
  <c r="BI94" i="9"/>
  <c r="BH94" i="9"/>
  <c r="BG94" i="9"/>
  <c r="BF94" i="9"/>
  <c r="T94" i="9"/>
  <c r="R94" i="9"/>
  <c r="P94" i="9"/>
  <c r="BI90" i="9"/>
  <c r="BH90" i="9"/>
  <c r="BG90" i="9"/>
  <c r="BF90" i="9"/>
  <c r="T90" i="9"/>
  <c r="R90" i="9"/>
  <c r="P90" i="9"/>
  <c r="F83" i="9"/>
  <c r="F81" i="9"/>
  <c r="E79" i="9"/>
  <c r="F58" i="9"/>
  <c r="F56" i="9"/>
  <c r="E54" i="9"/>
  <c r="J26" i="9"/>
  <c r="E26" i="9"/>
  <c r="J84" i="9" s="1"/>
  <c r="J25" i="9"/>
  <c r="J23" i="9"/>
  <c r="E23" i="9"/>
  <c r="J83" i="9" s="1"/>
  <c r="J22" i="9"/>
  <c r="J20" i="9"/>
  <c r="E20" i="9"/>
  <c r="F59" i="9" s="1"/>
  <c r="J19" i="9"/>
  <c r="J14" i="9"/>
  <c r="J81" i="9"/>
  <c r="E7" i="9"/>
  <c r="E75" i="9"/>
  <c r="J39" i="8"/>
  <c r="J38" i="8"/>
  <c r="AY63" i="1" s="1"/>
  <c r="J37" i="8"/>
  <c r="AX63" i="1" s="1"/>
  <c r="BI117" i="8"/>
  <c r="BH117" i="8"/>
  <c r="BG117" i="8"/>
  <c r="BF117" i="8"/>
  <c r="T117" i="8"/>
  <c r="R117" i="8"/>
  <c r="P117" i="8"/>
  <c r="BI115" i="8"/>
  <c r="BH115" i="8"/>
  <c r="BG115" i="8"/>
  <c r="BF115" i="8"/>
  <c r="T115" i="8"/>
  <c r="R115" i="8"/>
  <c r="P115" i="8"/>
  <c r="BI110" i="8"/>
  <c r="BH110" i="8"/>
  <c r="BG110" i="8"/>
  <c r="BF110" i="8"/>
  <c r="T110" i="8"/>
  <c r="R110" i="8"/>
  <c r="P110" i="8"/>
  <c r="BI108" i="8"/>
  <c r="BH108" i="8"/>
  <c r="BG108" i="8"/>
  <c r="BF108" i="8"/>
  <c r="T108" i="8"/>
  <c r="R108" i="8"/>
  <c r="P108" i="8"/>
  <c r="BI104" i="8"/>
  <c r="BH104" i="8"/>
  <c r="BG104" i="8"/>
  <c r="BF104" i="8"/>
  <c r="T104" i="8"/>
  <c r="R104" i="8"/>
  <c r="P104" i="8"/>
  <c r="BI100" i="8"/>
  <c r="BH100" i="8"/>
  <c r="BG100" i="8"/>
  <c r="BF100" i="8"/>
  <c r="T100" i="8"/>
  <c r="R100" i="8"/>
  <c r="P100" i="8"/>
  <c r="BI98" i="8"/>
  <c r="BH98" i="8"/>
  <c r="BG98" i="8"/>
  <c r="BF98" i="8"/>
  <c r="T98" i="8"/>
  <c r="R98" i="8"/>
  <c r="P98" i="8"/>
  <c r="BI94" i="8"/>
  <c r="BH94" i="8"/>
  <c r="BG94" i="8"/>
  <c r="BF94" i="8"/>
  <c r="T94" i="8"/>
  <c r="R94" i="8"/>
  <c r="P94" i="8"/>
  <c r="BI90" i="8"/>
  <c r="BH90" i="8"/>
  <c r="BG90" i="8"/>
  <c r="BF90" i="8"/>
  <c r="T90" i="8"/>
  <c r="R90" i="8"/>
  <c r="P90" i="8"/>
  <c r="F83" i="8"/>
  <c r="F81" i="8"/>
  <c r="E79" i="8"/>
  <c r="F58" i="8"/>
  <c r="F56" i="8"/>
  <c r="E54" i="8"/>
  <c r="J26" i="8"/>
  <c r="E26" i="8"/>
  <c r="J59" i="8" s="1"/>
  <c r="J25" i="8"/>
  <c r="J23" i="8"/>
  <c r="E23" i="8"/>
  <c r="J58" i="8" s="1"/>
  <c r="J22" i="8"/>
  <c r="J20" i="8"/>
  <c r="E20" i="8"/>
  <c r="F84" i="8"/>
  <c r="J19" i="8"/>
  <c r="J14" i="8"/>
  <c r="J56" i="8"/>
  <c r="E7" i="8"/>
  <c r="E75" i="8"/>
  <c r="J39" i="7"/>
  <c r="J38" i="7"/>
  <c r="AY62" i="1" s="1"/>
  <c r="J37" i="7"/>
  <c r="AX62" i="1" s="1"/>
  <c r="BI117" i="7"/>
  <c r="BH117" i="7"/>
  <c r="BG117" i="7"/>
  <c r="BF117" i="7"/>
  <c r="T117" i="7"/>
  <c r="R117" i="7"/>
  <c r="P117" i="7"/>
  <c r="BI115" i="7"/>
  <c r="BH115" i="7"/>
  <c r="BG115" i="7"/>
  <c r="BF115" i="7"/>
  <c r="T115" i="7"/>
  <c r="R115" i="7"/>
  <c r="P115" i="7"/>
  <c r="BI110" i="7"/>
  <c r="BH110" i="7"/>
  <c r="BG110" i="7"/>
  <c r="BF110" i="7"/>
  <c r="T110" i="7"/>
  <c r="R110" i="7"/>
  <c r="P110" i="7"/>
  <c r="BI108" i="7"/>
  <c r="BH108" i="7"/>
  <c r="BG108" i="7"/>
  <c r="BF108" i="7"/>
  <c r="T108" i="7"/>
  <c r="R108" i="7"/>
  <c r="P108" i="7"/>
  <c r="BI104" i="7"/>
  <c r="BH104" i="7"/>
  <c r="BG104" i="7"/>
  <c r="BF104" i="7"/>
  <c r="T104" i="7"/>
  <c r="R104" i="7"/>
  <c r="P104" i="7"/>
  <c r="BI100" i="7"/>
  <c r="BH100" i="7"/>
  <c r="BG100" i="7"/>
  <c r="BF100" i="7"/>
  <c r="T100" i="7"/>
  <c r="R100" i="7"/>
  <c r="P100" i="7"/>
  <c r="BI98" i="7"/>
  <c r="BH98" i="7"/>
  <c r="BG98" i="7"/>
  <c r="BF98" i="7"/>
  <c r="T98" i="7"/>
  <c r="R98" i="7"/>
  <c r="P98" i="7"/>
  <c r="BI94" i="7"/>
  <c r="BH94" i="7"/>
  <c r="BG94" i="7"/>
  <c r="BF94" i="7"/>
  <c r="T94" i="7"/>
  <c r="R94" i="7"/>
  <c r="P94" i="7"/>
  <c r="BI90" i="7"/>
  <c r="BH90" i="7"/>
  <c r="BG90" i="7"/>
  <c r="BF90" i="7"/>
  <c r="T90" i="7"/>
  <c r="R90" i="7"/>
  <c r="P90" i="7"/>
  <c r="F83" i="7"/>
  <c r="F81" i="7"/>
  <c r="E79" i="7"/>
  <c r="F58" i="7"/>
  <c r="F56" i="7"/>
  <c r="E54" i="7"/>
  <c r="J26" i="7"/>
  <c r="E26" i="7"/>
  <c r="J59" i="7" s="1"/>
  <c r="J25" i="7"/>
  <c r="J23" i="7"/>
  <c r="E23" i="7"/>
  <c r="J83" i="7" s="1"/>
  <c r="J22" i="7"/>
  <c r="J20" i="7"/>
  <c r="E20" i="7"/>
  <c r="F59" i="7" s="1"/>
  <c r="J19" i="7"/>
  <c r="J14" i="7"/>
  <c r="J56" i="7"/>
  <c r="E7" i="7"/>
  <c r="E75" i="7"/>
  <c r="J37" i="6"/>
  <c r="J36" i="6"/>
  <c r="AY61" i="1" s="1"/>
  <c r="J35" i="6"/>
  <c r="AX61" i="1" s="1"/>
  <c r="BI246" i="6"/>
  <c r="BH246" i="6"/>
  <c r="BG246" i="6"/>
  <c r="BF246" i="6"/>
  <c r="T246" i="6"/>
  <c r="T245" i="6"/>
  <c r="R246" i="6"/>
  <c r="R245" i="6"/>
  <c r="P246" i="6"/>
  <c r="P245" i="6"/>
  <c r="BI244" i="6"/>
  <c r="BH244" i="6"/>
  <c r="BG244" i="6"/>
  <c r="BF244" i="6"/>
  <c r="T244" i="6"/>
  <c r="R244" i="6"/>
  <c r="P244" i="6"/>
  <c r="BI242" i="6"/>
  <c r="BH242" i="6"/>
  <c r="BG242" i="6"/>
  <c r="BF242" i="6"/>
  <c r="T242" i="6"/>
  <c r="R242" i="6"/>
  <c r="P242" i="6"/>
  <c r="BI240" i="6"/>
  <c r="BH240" i="6"/>
  <c r="BG240" i="6"/>
  <c r="BF240" i="6"/>
  <c r="T240" i="6"/>
  <c r="R240" i="6"/>
  <c r="P240" i="6"/>
  <c r="BI237" i="6"/>
  <c r="BH237" i="6"/>
  <c r="BG237" i="6"/>
  <c r="BF237" i="6"/>
  <c r="T237" i="6"/>
  <c r="R237" i="6"/>
  <c r="P237" i="6"/>
  <c r="BI234" i="6"/>
  <c r="BH234" i="6"/>
  <c r="BG234" i="6"/>
  <c r="BF234" i="6"/>
  <c r="T234" i="6"/>
  <c r="R234" i="6"/>
  <c r="P234" i="6"/>
  <c r="BI233" i="6"/>
  <c r="BH233" i="6"/>
  <c r="BG233" i="6"/>
  <c r="BF233" i="6"/>
  <c r="T233" i="6"/>
  <c r="R233" i="6"/>
  <c r="P233" i="6"/>
  <c r="BI232" i="6"/>
  <c r="BH232" i="6"/>
  <c r="BG232" i="6"/>
  <c r="BF232" i="6"/>
  <c r="T232" i="6"/>
  <c r="R232" i="6"/>
  <c r="P232" i="6"/>
  <c r="BI231" i="6"/>
  <c r="BH231" i="6"/>
  <c r="BG231" i="6"/>
  <c r="BF231" i="6"/>
  <c r="T231" i="6"/>
  <c r="R231" i="6"/>
  <c r="P231" i="6"/>
  <c r="BI230" i="6"/>
  <c r="BH230" i="6"/>
  <c r="BG230" i="6"/>
  <c r="BF230" i="6"/>
  <c r="T230" i="6"/>
  <c r="R230" i="6"/>
  <c r="P230" i="6"/>
  <c r="BI228" i="6"/>
  <c r="BH228" i="6"/>
  <c r="BG228" i="6"/>
  <c r="BF228" i="6"/>
  <c r="T228" i="6"/>
  <c r="R228" i="6"/>
  <c r="P228" i="6"/>
  <c r="BI227" i="6"/>
  <c r="BH227" i="6"/>
  <c r="BG227" i="6"/>
  <c r="BF227" i="6"/>
  <c r="T227" i="6"/>
  <c r="R227" i="6"/>
  <c r="P227" i="6"/>
  <c r="BI226" i="6"/>
  <c r="BH226" i="6"/>
  <c r="BG226" i="6"/>
  <c r="BF226" i="6"/>
  <c r="T226" i="6"/>
  <c r="R226" i="6"/>
  <c r="P226" i="6"/>
  <c r="BI225" i="6"/>
  <c r="BH225" i="6"/>
  <c r="BG225" i="6"/>
  <c r="BF225" i="6"/>
  <c r="T225" i="6"/>
  <c r="R225" i="6"/>
  <c r="P225" i="6"/>
  <c r="BI224" i="6"/>
  <c r="BH224" i="6"/>
  <c r="BG224" i="6"/>
  <c r="BF224" i="6"/>
  <c r="T224" i="6"/>
  <c r="R224" i="6"/>
  <c r="P224" i="6"/>
  <c r="BI223" i="6"/>
  <c r="BH223" i="6"/>
  <c r="BG223" i="6"/>
  <c r="BF223" i="6"/>
  <c r="T223" i="6"/>
  <c r="R223" i="6"/>
  <c r="P223" i="6"/>
  <c r="BI222" i="6"/>
  <c r="BH222" i="6"/>
  <c r="BG222" i="6"/>
  <c r="BF222" i="6"/>
  <c r="T222" i="6"/>
  <c r="R222" i="6"/>
  <c r="P222" i="6"/>
  <c r="BI220" i="6"/>
  <c r="BH220" i="6"/>
  <c r="BG220" i="6"/>
  <c r="BF220" i="6"/>
  <c r="T220" i="6"/>
  <c r="R220" i="6"/>
  <c r="P220" i="6"/>
  <c r="BI219" i="6"/>
  <c r="BH219" i="6"/>
  <c r="BG219" i="6"/>
  <c r="BF219" i="6"/>
  <c r="T219" i="6"/>
  <c r="R219" i="6"/>
  <c r="P219" i="6"/>
  <c r="BI215" i="6"/>
  <c r="BH215" i="6"/>
  <c r="BG215" i="6"/>
  <c r="BF215" i="6"/>
  <c r="T215" i="6"/>
  <c r="R215" i="6"/>
  <c r="P215" i="6"/>
  <c r="BI212" i="6"/>
  <c r="BH212" i="6"/>
  <c r="BG212" i="6"/>
  <c r="BF212" i="6"/>
  <c r="T212" i="6"/>
  <c r="R212" i="6"/>
  <c r="P212" i="6"/>
  <c r="BI209" i="6"/>
  <c r="BH209" i="6"/>
  <c r="BG209" i="6"/>
  <c r="BF209" i="6"/>
  <c r="T209" i="6"/>
  <c r="R209" i="6"/>
  <c r="P209" i="6"/>
  <c r="BI205" i="6"/>
  <c r="BH205" i="6"/>
  <c r="BG205" i="6"/>
  <c r="BF205" i="6"/>
  <c r="T205" i="6"/>
  <c r="R205" i="6"/>
  <c r="P205" i="6"/>
  <c r="BI203" i="6"/>
  <c r="BH203" i="6"/>
  <c r="BG203" i="6"/>
  <c r="BF203" i="6"/>
  <c r="T203" i="6"/>
  <c r="R203" i="6"/>
  <c r="P203" i="6"/>
  <c r="BI200" i="6"/>
  <c r="BH200" i="6"/>
  <c r="BG200" i="6"/>
  <c r="BF200" i="6"/>
  <c r="T200" i="6"/>
  <c r="R200" i="6"/>
  <c r="P200" i="6"/>
  <c r="BI198" i="6"/>
  <c r="BH198" i="6"/>
  <c r="BG198" i="6"/>
  <c r="BF198" i="6"/>
  <c r="T198" i="6"/>
  <c r="R198" i="6"/>
  <c r="P198" i="6"/>
  <c r="BI195" i="6"/>
  <c r="BH195" i="6"/>
  <c r="BG195" i="6"/>
  <c r="BF195" i="6"/>
  <c r="T195" i="6"/>
  <c r="R195" i="6"/>
  <c r="P195" i="6"/>
  <c r="BI192" i="6"/>
  <c r="BH192" i="6"/>
  <c r="BG192" i="6"/>
  <c r="BF192" i="6"/>
  <c r="T192" i="6"/>
  <c r="R192" i="6"/>
  <c r="P192" i="6"/>
  <c r="BI189" i="6"/>
  <c r="BH189" i="6"/>
  <c r="BG189" i="6"/>
  <c r="BF189" i="6"/>
  <c r="T189" i="6"/>
  <c r="R189" i="6"/>
  <c r="P189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2" i="6"/>
  <c r="BH182" i="6"/>
  <c r="BG182" i="6"/>
  <c r="BF182" i="6"/>
  <c r="T182" i="6"/>
  <c r="R182" i="6"/>
  <c r="P182" i="6"/>
  <c r="BI179" i="6"/>
  <c r="BH179" i="6"/>
  <c r="BG179" i="6"/>
  <c r="BF179" i="6"/>
  <c r="T179" i="6"/>
  <c r="R179" i="6"/>
  <c r="P179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7" i="6"/>
  <c r="BH167" i="6"/>
  <c r="BG167" i="6"/>
  <c r="BF167" i="6"/>
  <c r="T167" i="6"/>
  <c r="R167" i="6"/>
  <c r="P167" i="6"/>
  <c r="BI164" i="6"/>
  <c r="BH164" i="6"/>
  <c r="BG164" i="6"/>
  <c r="BF164" i="6"/>
  <c r="T164" i="6"/>
  <c r="R164" i="6"/>
  <c r="P164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3" i="6"/>
  <c r="BH153" i="6"/>
  <c r="BG153" i="6"/>
  <c r="BF153" i="6"/>
  <c r="T153" i="6"/>
  <c r="R153" i="6"/>
  <c r="P153" i="6"/>
  <c r="BI150" i="6"/>
  <c r="BH150" i="6"/>
  <c r="BG150" i="6"/>
  <c r="BF150" i="6"/>
  <c r="T150" i="6"/>
  <c r="R150" i="6"/>
  <c r="P150" i="6"/>
  <c r="BI137" i="6"/>
  <c r="BH137" i="6"/>
  <c r="BG137" i="6"/>
  <c r="BF137" i="6"/>
  <c r="T137" i="6"/>
  <c r="R137" i="6"/>
  <c r="P137" i="6"/>
  <c r="BI119" i="6"/>
  <c r="BH119" i="6"/>
  <c r="BG119" i="6"/>
  <c r="BF119" i="6"/>
  <c r="T119" i="6"/>
  <c r="R119" i="6"/>
  <c r="P119" i="6"/>
  <c r="BI113" i="6"/>
  <c r="BH113" i="6"/>
  <c r="BG113" i="6"/>
  <c r="BF113" i="6"/>
  <c r="T113" i="6"/>
  <c r="R113" i="6"/>
  <c r="P113" i="6"/>
  <c r="BI110" i="6"/>
  <c r="BH110" i="6"/>
  <c r="BG110" i="6"/>
  <c r="BF110" i="6"/>
  <c r="T110" i="6"/>
  <c r="R110" i="6"/>
  <c r="P110" i="6"/>
  <c r="BI107" i="6"/>
  <c r="BH107" i="6"/>
  <c r="BG107" i="6"/>
  <c r="BF107" i="6"/>
  <c r="T107" i="6"/>
  <c r="R107" i="6"/>
  <c r="P107" i="6"/>
  <c r="BI104" i="6"/>
  <c r="BH104" i="6"/>
  <c r="BG104" i="6"/>
  <c r="BF104" i="6"/>
  <c r="T104" i="6"/>
  <c r="R104" i="6"/>
  <c r="P104" i="6"/>
  <c r="BI100" i="6"/>
  <c r="BH100" i="6"/>
  <c r="BG100" i="6"/>
  <c r="BF100" i="6"/>
  <c r="T100" i="6"/>
  <c r="R100" i="6"/>
  <c r="P100" i="6"/>
  <c r="BI98" i="6"/>
  <c r="BH98" i="6"/>
  <c r="BG98" i="6"/>
  <c r="BF98" i="6"/>
  <c r="T98" i="6"/>
  <c r="R98" i="6"/>
  <c r="P98" i="6"/>
  <c r="BI94" i="6"/>
  <c r="BH94" i="6"/>
  <c r="BG94" i="6"/>
  <c r="BF94" i="6"/>
  <c r="T94" i="6"/>
  <c r="R94" i="6"/>
  <c r="P94" i="6"/>
  <c r="F87" i="6"/>
  <c r="F85" i="6"/>
  <c r="E83" i="6"/>
  <c r="F54" i="6"/>
  <c r="F52" i="6"/>
  <c r="E50" i="6"/>
  <c r="J24" i="6"/>
  <c r="E24" i="6"/>
  <c r="J55" i="6"/>
  <c r="J23" i="6"/>
  <c r="J21" i="6"/>
  <c r="E21" i="6"/>
  <c r="J54" i="6"/>
  <c r="J20" i="6"/>
  <c r="J18" i="6"/>
  <c r="E18" i="6"/>
  <c r="F55" i="6" s="1"/>
  <c r="J17" i="6"/>
  <c r="J12" i="6"/>
  <c r="J85" i="6"/>
  <c r="E7" i="6"/>
  <c r="E81" i="6" s="1"/>
  <c r="J39" i="5"/>
  <c r="J38" i="5"/>
  <c r="AY59" i="1"/>
  <c r="J37" i="5"/>
  <c r="AX59" i="1" s="1"/>
  <c r="BI117" i="5"/>
  <c r="BH117" i="5"/>
  <c r="BG117" i="5"/>
  <c r="BF117" i="5"/>
  <c r="T117" i="5"/>
  <c r="R117" i="5"/>
  <c r="P117" i="5"/>
  <c r="BI115" i="5"/>
  <c r="BH115" i="5"/>
  <c r="BG115" i="5"/>
  <c r="BF115" i="5"/>
  <c r="T115" i="5"/>
  <c r="R115" i="5"/>
  <c r="P115" i="5"/>
  <c r="BI110" i="5"/>
  <c r="BH110" i="5"/>
  <c r="BG110" i="5"/>
  <c r="BF110" i="5"/>
  <c r="T110" i="5"/>
  <c r="R110" i="5"/>
  <c r="P110" i="5"/>
  <c r="BI108" i="5"/>
  <c r="BH108" i="5"/>
  <c r="BG108" i="5"/>
  <c r="BF108" i="5"/>
  <c r="T108" i="5"/>
  <c r="R108" i="5"/>
  <c r="P108" i="5"/>
  <c r="BI104" i="5"/>
  <c r="BH104" i="5"/>
  <c r="BG104" i="5"/>
  <c r="BF104" i="5"/>
  <c r="T104" i="5"/>
  <c r="R104" i="5"/>
  <c r="P104" i="5"/>
  <c r="BI100" i="5"/>
  <c r="BH100" i="5"/>
  <c r="BG100" i="5"/>
  <c r="BF100" i="5"/>
  <c r="T100" i="5"/>
  <c r="R100" i="5"/>
  <c r="P100" i="5"/>
  <c r="BI98" i="5"/>
  <c r="BH98" i="5"/>
  <c r="BG98" i="5"/>
  <c r="BF98" i="5"/>
  <c r="T98" i="5"/>
  <c r="R98" i="5"/>
  <c r="P98" i="5"/>
  <c r="BI94" i="5"/>
  <c r="BH94" i="5"/>
  <c r="BG94" i="5"/>
  <c r="BF94" i="5"/>
  <c r="T94" i="5"/>
  <c r="R94" i="5"/>
  <c r="P94" i="5"/>
  <c r="BI90" i="5"/>
  <c r="BH90" i="5"/>
  <c r="BG90" i="5"/>
  <c r="BF90" i="5"/>
  <c r="T90" i="5"/>
  <c r="R90" i="5"/>
  <c r="P90" i="5"/>
  <c r="F83" i="5"/>
  <c r="F81" i="5"/>
  <c r="E79" i="5"/>
  <c r="F58" i="5"/>
  <c r="F56" i="5"/>
  <c r="E54" i="5"/>
  <c r="J26" i="5"/>
  <c r="E26" i="5"/>
  <c r="J59" i="5" s="1"/>
  <c r="J25" i="5"/>
  <c r="J23" i="5"/>
  <c r="E23" i="5"/>
  <c r="J58" i="5" s="1"/>
  <c r="J22" i="5"/>
  <c r="J20" i="5"/>
  <c r="E20" i="5"/>
  <c r="F59" i="5"/>
  <c r="J19" i="5"/>
  <c r="J14" i="5"/>
  <c r="J56" i="5" s="1"/>
  <c r="E7" i="5"/>
  <c r="E75" i="5"/>
  <c r="J39" i="4"/>
  <c r="J38" i="4"/>
  <c r="AY58" i="1" s="1"/>
  <c r="J37" i="4"/>
  <c r="AX58" i="1"/>
  <c r="BI117" i="4"/>
  <c r="BH117" i="4"/>
  <c r="BG117" i="4"/>
  <c r="BF117" i="4"/>
  <c r="T117" i="4"/>
  <c r="R117" i="4"/>
  <c r="P117" i="4"/>
  <c r="BI115" i="4"/>
  <c r="BH115" i="4"/>
  <c r="BG115" i="4"/>
  <c r="BF115" i="4"/>
  <c r="T115" i="4"/>
  <c r="R115" i="4"/>
  <c r="P115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4" i="4"/>
  <c r="BH104" i="4"/>
  <c r="BG104" i="4"/>
  <c r="BF104" i="4"/>
  <c r="T104" i="4"/>
  <c r="R104" i="4"/>
  <c r="P104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4" i="4"/>
  <c r="BH94" i="4"/>
  <c r="BG94" i="4"/>
  <c r="BF94" i="4"/>
  <c r="T94" i="4"/>
  <c r="R94" i="4"/>
  <c r="P94" i="4"/>
  <c r="BI90" i="4"/>
  <c r="BH90" i="4"/>
  <c r="BG90" i="4"/>
  <c r="BF90" i="4"/>
  <c r="T90" i="4"/>
  <c r="R90" i="4"/>
  <c r="P90" i="4"/>
  <c r="F83" i="4"/>
  <c r="F81" i="4"/>
  <c r="E79" i="4"/>
  <c r="F58" i="4"/>
  <c r="F56" i="4"/>
  <c r="E54" i="4"/>
  <c r="J26" i="4"/>
  <c r="E26" i="4"/>
  <c r="J84" i="4"/>
  <c r="J25" i="4"/>
  <c r="J23" i="4"/>
  <c r="E23" i="4"/>
  <c r="J83" i="4"/>
  <c r="J22" i="4"/>
  <c r="J20" i="4"/>
  <c r="E20" i="4"/>
  <c r="F84" i="4" s="1"/>
  <c r="J19" i="4"/>
  <c r="J14" i="4"/>
  <c r="J56" i="4"/>
  <c r="E7" i="4"/>
  <c r="E50" i="4" s="1"/>
  <c r="J39" i="3"/>
  <c r="J38" i="3"/>
  <c r="AY57" i="1"/>
  <c r="J37" i="3"/>
  <c r="AX57" i="1" s="1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4" i="3"/>
  <c r="BH94" i="3"/>
  <c r="BG94" i="3"/>
  <c r="BF94" i="3"/>
  <c r="T94" i="3"/>
  <c r="R94" i="3"/>
  <c r="P94" i="3"/>
  <c r="BI90" i="3"/>
  <c r="BH90" i="3"/>
  <c r="BG90" i="3"/>
  <c r="BF90" i="3"/>
  <c r="T90" i="3"/>
  <c r="R90" i="3"/>
  <c r="P90" i="3"/>
  <c r="F83" i="3"/>
  <c r="F81" i="3"/>
  <c r="E79" i="3"/>
  <c r="F58" i="3"/>
  <c r="F56" i="3"/>
  <c r="E54" i="3"/>
  <c r="J26" i="3"/>
  <c r="E26" i="3"/>
  <c r="J59" i="3" s="1"/>
  <c r="J25" i="3"/>
  <c r="J23" i="3"/>
  <c r="E23" i="3"/>
  <c r="J83" i="3" s="1"/>
  <c r="J22" i="3"/>
  <c r="J20" i="3"/>
  <c r="E20" i="3"/>
  <c r="F59" i="3"/>
  <c r="J19" i="3"/>
  <c r="J14" i="3"/>
  <c r="J81" i="3" s="1"/>
  <c r="E7" i="3"/>
  <c r="E75" i="3"/>
  <c r="J37" i="2"/>
  <c r="J36" i="2"/>
  <c r="AY56" i="1" s="1"/>
  <c r="J35" i="2"/>
  <c r="AX56" i="1"/>
  <c r="BI237" i="2"/>
  <c r="BH237" i="2"/>
  <c r="BG237" i="2"/>
  <c r="BF237" i="2"/>
  <c r="T237" i="2"/>
  <c r="T236" i="2"/>
  <c r="R237" i="2"/>
  <c r="R236" i="2"/>
  <c r="P237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19" i="2"/>
  <c r="BH119" i="2"/>
  <c r="BG119" i="2"/>
  <c r="BF119" i="2"/>
  <c r="T119" i="2"/>
  <c r="R119" i="2"/>
  <c r="P119" i="2"/>
  <c r="BI113" i="2"/>
  <c r="BH113" i="2"/>
  <c r="BG113" i="2"/>
  <c r="BF113" i="2"/>
  <c r="F34" i="2" s="1"/>
  <c r="T113" i="2"/>
  <c r="R113" i="2"/>
  <c r="P113" i="2"/>
  <c r="BI110" i="2"/>
  <c r="BH110" i="2"/>
  <c r="BG110" i="2"/>
  <c r="BF110" i="2"/>
  <c r="T110" i="2"/>
  <c r="R110" i="2"/>
  <c r="P110" i="2"/>
  <c r="BI107" i="2"/>
  <c r="BH107" i="2"/>
  <c r="F36" i="2" s="1"/>
  <c r="BG107" i="2"/>
  <c r="BF107" i="2"/>
  <c r="T107" i="2"/>
  <c r="R107" i="2"/>
  <c r="P107" i="2"/>
  <c r="BI104" i="2"/>
  <c r="BH104" i="2"/>
  <c r="BG104" i="2"/>
  <c r="F35" i="2" s="1"/>
  <c r="BF104" i="2"/>
  <c r="T104" i="2"/>
  <c r="R104" i="2"/>
  <c r="P104" i="2"/>
  <c r="BI100" i="2"/>
  <c r="BH100" i="2"/>
  <c r="BG100" i="2"/>
  <c r="BF100" i="2"/>
  <c r="T100" i="2"/>
  <c r="R100" i="2"/>
  <c r="P100" i="2"/>
  <c r="BI98" i="2"/>
  <c r="F37" i="2" s="1"/>
  <c r="BH98" i="2"/>
  <c r="BG98" i="2"/>
  <c r="BF98" i="2"/>
  <c r="T98" i="2"/>
  <c r="R98" i="2"/>
  <c r="P98" i="2"/>
  <c r="BI94" i="2"/>
  <c r="BH94" i="2"/>
  <c r="BG94" i="2"/>
  <c r="BF94" i="2"/>
  <c r="T94" i="2"/>
  <c r="R94" i="2"/>
  <c r="P94" i="2"/>
  <c r="F87" i="2"/>
  <c r="F85" i="2"/>
  <c r="E83" i="2"/>
  <c r="F54" i="2"/>
  <c r="F52" i="2"/>
  <c r="E50" i="2"/>
  <c r="J24" i="2"/>
  <c r="E24" i="2"/>
  <c r="J55" i="2"/>
  <c r="J23" i="2"/>
  <c r="J21" i="2"/>
  <c r="E21" i="2"/>
  <c r="J87" i="2"/>
  <c r="J20" i="2"/>
  <c r="J18" i="2"/>
  <c r="E18" i="2"/>
  <c r="F88" i="2"/>
  <c r="J17" i="2"/>
  <c r="J12" i="2"/>
  <c r="J85" i="2" s="1"/>
  <c r="E7" i="2"/>
  <c r="E81" i="2" s="1"/>
  <c r="L50" i="1"/>
  <c r="AM50" i="1"/>
  <c r="AM49" i="1"/>
  <c r="L49" i="1"/>
  <c r="AM47" i="1"/>
  <c r="L47" i="1"/>
  <c r="L45" i="1"/>
  <c r="L44" i="1"/>
  <c r="BK100" i="2"/>
  <c r="J186" i="6"/>
  <c r="BK193" i="2"/>
  <c r="BK117" i="3"/>
  <c r="BK164" i="6"/>
  <c r="BK94" i="8"/>
  <c r="BK90" i="3"/>
  <c r="J189" i="6"/>
  <c r="J185" i="6"/>
  <c r="J98" i="9"/>
  <c r="BK199" i="2"/>
  <c r="J98" i="5"/>
  <c r="BK176" i="6"/>
  <c r="J113" i="6"/>
  <c r="J190" i="2"/>
  <c r="J164" i="6"/>
  <c r="BK195" i="6"/>
  <c r="J110" i="2"/>
  <c r="BK108" i="4"/>
  <c r="J203" i="6"/>
  <c r="BK115" i="7"/>
  <c r="BK94" i="9"/>
  <c r="BK108" i="5"/>
  <c r="J150" i="6"/>
  <c r="BK152" i="2"/>
  <c r="J153" i="6"/>
  <c r="J225" i="6"/>
  <c r="BK188" i="2"/>
  <c r="J228" i="2"/>
  <c r="BK198" i="6"/>
  <c r="J110" i="8"/>
  <c r="J175" i="2"/>
  <c r="J230" i="6"/>
  <c r="BK113" i="2"/>
  <c r="J216" i="2"/>
  <c r="BK98" i="3"/>
  <c r="J94" i="5"/>
  <c r="J137" i="6"/>
  <c r="BK98" i="9"/>
  <c r="J158" i="2"/>
  <c r="J94" i="4"/>
  <c r="J108" i="5"/>
  <c r="BK186" i="6"/>
  <c r="J110" i="6"/>
  <c r="BK115" i="8"/>
  <c r="J231" i="2"/>
  <c r="J225" i="2"/>
  <c r="J90" i="3"/>
  <c r="BK240" i="6"/>
  <c r="J117" i="7"/>
  <c r="BK195" i="2"/>
  <c r="J94" i="3"/>
  <c r="J227" i="6"/>
  <c r="J223" i="2"/>
  <c r="J188" i="2"/>
  <c r="F39" i="5"/>
  <c r="J234" i="6"/>
  <c r="J110" i="9"/>
  <c r="BK218" i="2"/>
  <c r="BK182" i="2"/>
  <c r="BK115" i="4"/>
  <c r="J242" i="6"/>
  <c r="BK203" i="6"/>
  <c r="J94" i="9"/>
  <c r="J210" i="2"/>
  <c r="J157" i="2"/>
  <c r="BK138" i="2"/>
  <c r="BK108" i="8"/>
  <c r="BK174" i="2"/>
  <c r="BK182" i="6"/>
  <c r="BK104" i="7"/>
  <c r="J104" i="3"/>
  <c r="J215" i="6"/>
  <c r="BK94" i="7"/>
  <c r="BK225" i="2"/>
  <c r="BK141" i="2"/>
  <c r="J226" i="6"/>
  <c r="J240" i="6"/>
  <c r="J212" i="2"/>
  <c r="J90" i="4"/>
  <c r="BK110" i="7"/>
  <c r="J108" i="3"/>
  <c r="BK94" i="6"/>
  <c r="J219" i="6"/>
  <c r="J98" i="3"/>
  <c r="J94" i="6"/>
  <c r="J192" i="6"/>
  <c r="BK98" i="2"/>
  <c r="J117" i="3"/>
  <c r="J200" i="6"/>
  <c r="BK115" i="9"/>
  <c r="BK202" i="2"/>
  <c r="BK192" i="6"/>
  <c r="BK216" i="2"/>
  <c r="J117" i="5"/>
  <c r="BK221" i="2"/>
  <c r="J110" i="5"/>
  <c r="BK231" i="6"/>
  <c r="J100" i="3"/>
  <c r="J212" i="6"/>
  <c r="J115" i="7"/>
  <c r="J144" i="2"/>
  <c r="J237" i="6"/>
  <c r="BK210" i="2"/>
  <c r="J233" i="2"/>
  <c r="BK227" i="6"/>
  <c r="BK205" i="2"/>
  <c r="BK104" i="4"/>
  <c r="BK205" i="6"/>
  <c r="BK225" i="6"/>
  <c r="J104" i="7"/>
  <c r="BK147" i="2"/>
  <c r="BK100" i="3"/>
  <c r="BK237" i="6"/>
  <c r="BK90" i="7"/>
  <c r="J119" i="2"/>
  <c r="BK189" i="6"/>
  <c r="BK190" i="2"/>
  <c r="J115" i="4"/>
  <c r="BK200" i="6"/>
  <c r="J100" i="7"/>
  <c r="J104" i="9"/>
  <c r="J160" i="6"/>
  <c r="J94" i="7"/>
  <c r="J104" i="2"/>
  <c r="BK94" i="3"/>
  <c r="BK156" i="6"/>
  <c r="J98" i="7"/>
  <c r="BK104" i="2"/>
  <c r="J220" i="2"/>
  <c r="J215" i="2"/>
  <c r="BK170" i="6"/>
  <c r="BK108" i="9"/>
  <c r="BK165" i="2"/>
  <c r="BK104" i="6"/>
  <c r="J141" i="2"/>
  <c r="J117" i="4"/>
  <c r="J233" i="6"/>
  <c r="BK217" i="2"/>
  <c r="BK104" i="3"/>
  <c r="BK233" i="6"/>
  <c r="BK104" i="9"/>
  <c r="BK163" i="2"/>
  <c r="BK167" i="6"/>
  <c r="J246" i="6"/>
  <c r="J98" i="8"/>
  <c r="J218" i="2"/>
  <c r="J90" i="5"/>
  <c r="J182" i="6"/>
  <c r="BK215" i="2"/>
  <c r="J224" i="2"/>
  <c r="J104" i="6"/>
  <c r="BK179" i="2"/>
  <c r="BK94" i="4"/>
  <c r="J167" i="6"/>
  <c r="J221" i="2"/>
  <c r="J110" i="3"/>
  <c r="J220" i="6"/>
  <c r="BK226" i="6"/>
  <c r="J145" i="2"/>
  <c r="BK214" i="2"/>
  <c r="J152" i="2"/>
  <c r="BK222" i="6"/>
  <c r="J90" i="7"/>
  <c r="J163" i="2"/>
  <c r="BK98" i="6"/>
  <c r="J237" i="2"/>
  <c r="J205" i="2"/>
  <c r="BK174" i="6"/>
  <c r="J107" i="6"/>
  <c r="BK107" i="2"/>
  <c r="BK115" i="5"/>
  <c r="BK232" i="6"/>
  <c r="BK209" i="2"/>
  <c r="BK158" i="2"/>
  <c r="BK100" i="4"/>
  <c r="J198" i="6"/>
  <c r="BK235" i="2"/>
  <c r="BK90" i="4"/>
  <c r="J228" i="6"/>
  <c r="BK220" i="2"/>
  <c r="BK222" i="2"/>
  <c r="J113" i="2"/>
  <c r="BK219" i="6"/>
  <c r="BK100" i="8"/>
  <c r="BK145" i="2"/>
  <c r="J158" i="6"/>
  <c r="J231" i="6"/>
  <c r="J100" i="8"/>
  <c r="J213" i="2"/>
  <c r="BK175" i="2"/>
  <c r="BK117" i="5"/>
  <c r="BK185" i="6"/>
  <c r="J174" i="2"/>
  <c r="BK144" i="2"/>
  <c r="BK90" i="5"/>
  <c r="BK94" i="2"/>
  <c r="BK224" i="6"/>
  <c r="J224" i="6"/>
  <c r="BK233" i="2"/>
  <c r="J222" i="2"/>
  <c r="BK100" i="6"/>
  <c r="BK98" i="7"/>
  <c r="BK171" i="6"/>
  <c r="BK228" i="2"/>
  <c r="J157" i="6"/>
  <c r="BK117" i="7"/>
  <c r="BK104" i="5"/>
  <c r="BK107" i="6"/>
  <c r="J176" i="6"/>
  <c r="BK90" i="9"/>
  <c r="BK223" i="2"/>
  <c r="J104" i="5"/>
  <c r="BK179" i="6"/>
  <c r="J138" i="2"/>
  <c r="J100" i="5"/>
  <c r="J170" i="6"/>
  <c r="J205" i="6"/>
  <c r="BK137" i="6"/>
  <c r="BK117" i="4"/>
  <c r="BK104" i="8"/>
  <c r="BK185" i="2"/>
  <c r="J108" i="4"/>
  <c r="J98" i="6"/>
  <c r="BK171" i="2"/>
  <c r="BK108" i="7"/>
  <c r="J98" i="2"/>
  <c r="BK94" i="5"/>
  <c r="AS55" i="1"/>
  <c r="J108" i="7"/>
  <c r="BK150" i="6"/>
  <c r="J107" i="2"/>
  <c r="J100" i="6"/>
  <c r="J185" i="2"/>
  <c r="BK237" i="2"/>
  <c r="BK110" i="5"/>
  <c r="BK246" i="6"/>
  <c r="J115" i="8"/>
  <c r="J171" i="2"/>
  <c r="J202" i="2"/>
  <c r="BK158" i="6"/>
  <c r="BK224" i="2"/>
  <c r="BK223" i="6"/>
  <c r="J90" i="9"/>
  <c r="J217" i="2"/>
  <c r="BK244" i="6"/>
  <c r="J232" i="6"/>
  <c r="J100" i="9"/>
  <c r="J34" i="2"/>
  <c r="AS60" i="1"/>
  <c r="J171" i="6"/>
  <c r="BK117" i="8"/>
  <c r="J94" i="2"/>
  <c r="J209" i="6"/>
  <c r="BK234" i="6"/>
  <c r="J94" i="8"/>
  <c r="BK115" i="3"/>
  <c r="J119" i="6"/>
  <c r="BK231" i="2"/>
  <c r="BK108" i="3"/>
  <c r="J223" i="6"/>
  <c r="J195" i="6"/>
  <c r="J108" i="8"/>
  <c r="J168" i="2"/>
  <c r="J165" i="2"/>
  <c r="J147" i="2"/>
  <c r="BK209" i="6"/>
  <c r="J90" i="8"/>
  <c r="BK119" i="2"/>
  <c r="BK90" i="8"/>
  <c r="BK110" i="6"/>
  <c r="J179" i="2"/>
  <c r="J100" i="4"/>
  <c r="J244" i="6"/>
  <c r="J104" i="8"/>
  <c r="J199" i="2"/>
  <c r="BK110" i="3"/>
  <c r="BK228" i="6"/>
  <c r="J117" i="9"/>
  <c r="J104" i="4"/>
  <c r="J222" i="6"/>
  <c r="BK100" i="9"/>
  <c r="J110" i="4"/>
  <c r="BK160" i="6"/>
  <c r="BK117" i="9"/>
  <c r="BK220" i="6"/>
  <c r="BK110" i="8"/>
  <c r="J209" i="2"/>
  <c r="BK100" i="5"/>
  <c r="BK113" i="6"/>
  <c r="J108" i="9"/>
  <c r="BK157" i="2"/>
  <c r="BK230" i="6"/>
  <c r="BK100" i="7"/>
  <c r="BK212" i="2"/>
  <c r="J193" i="2"/>
  <c r="J98" i="4"/>
  <c r="BK119" i="6"/>
  <c r="J182" i="2"/>
  <c r="J100" i="2"/>
  <c r="BK98" i="5"/>
  <c r="BK215" i="6"/>
  <c r="J115" i="9"/>
  <c r="BK110" i="2"/>
  <c r="BK110" i="4"/>
  <c r="BK212" i="6"/>
  <c r="J117" i="8"/>
  <c r="BK168" i="2"/>
  <c r="J179" i="6"/>
  <c r="J110" i="7"/>
  <c r="J115" i="3"/>
  <c r="J174" i="6"/>
  <c r="BK153" i="6"/>
  <c r="BK98" i="8"/>
  <c r="BK98" i="4"/>
  <c r="BK157" i="6"/>
  <c r="BK213" i="2"/>
  <c r="J235" i="2"/>
  <c r="J115" i="5"/>
  <c r="J156" i="6"/>
  <c r="J214" i="2"/>
  <c r="J195" i="2"/>
  <c r="BK242" i="6"/>
  <c r="BK110" i="9"/>
  <c r="R89" i="5" l="1"/>
  <c r="R88" i="5"/>
  <c r="R87" i="5"/>
  <c r="R163" i="6"/>
  <c r="T221" i="6"/>
  <c r="R89" i="7"/>
  <c r="R88" i="7"/>
  <c r="R87" i="7"/>
  <c r="T93" i="2"/>
  <c r="P143" i="2"/>
  <c r="T211" i="2"/>
  <c r="T207" i="2" s="1"/>
  <c r="R89" i="3"/>
  <c r="R88" i="3" s="1"/>
  <c r="R87" i="3" s="1"/>
  <c r="P163" i="6"/>
  <c r="P218" i="6"/>
  <c r="T229" i="6"/>
  <c r="T89" i="7"/>
  <c r="T88" i="7"/>
  <c r="T87" i="7"/>
  <c r="BK146" i="2"/>
  <c r="J146" i="2"/>
  <c r="J64" i="2"/>
  <c r="R208" i="2"/>
  <c r="T219" i="2"/>
  <c r="T89" i="3"/>
  <c r="T88" i="3"/>
  <c r="T87" i="3"/>
  <c r="P89" i="5"/>
  <c r="P88" i="5" s="1"/>
  <c r="P87" i="5" s="1"/>
  <c r="AU59" i="1" s="1"/>
  <c r="BK163" i="6"/>
  <c r="J163" i="6"/>
  <c r="J64" i="6"/>
  <c r="P229" i="6"/>
  <c r="BK89" i="7"/>
  <c r="BK88" i="7"/>
  <c r="BK87" i="7"/>
  <c r="J87" i="7" s="1"/>
  <c r="T89" i="8"/>
  <c r="T88" i="8"/>
  <c r="T87" i="8" s="1"/>
  <c r="BK93" i="2"/>
  <c r="J93" i="2" s="1"/>
  <c r="J61" i="2" s="1"/>
  <c r="P89" i="3"/>
  <c r="P88" i="3"/>
  <c r="P87" i="3" s="1"/>
  <c r="AU57" i="1" s="1"/>
  <c r="T93" i="6"/>
  <c r="BK229" i="6"/>
  <c r="J229" i="6"/>
  <c r="J68" i="6"/>
  <c r="BK155" i="6"/>
  <c r="J155" i="6"/>
  <c r="J63" i="6" s="1"/>
  <c r="P221" i="6"/>
  <c r="T146" i="2"/>
  <c r="BK219" i="2"/>
  <c r="J219" i="2" s="1"/>
  <c r="J68" i="2" s="1"/>
  <c r="BK89" i="8"/>
  <c r="J89" i="8" s="1"/>
  <c r="J65" i="8" s="1"/>
  <c r="R146" i="2"/>
  <c r="T208" i="2"/>
  <c r="R219" i="2"/>
  <c r="R89" i="4"/>
  <c r="R88" i="4"/>
  <c r="R87" i="4"/>
  <c r="T155" i="6"/>
  <c r="R218" i="6"/>
  <c r="R236" i="6"/>
  <c r="R235" i="6" s="1"/>
  <c r="P93" i="2"/>
  <c r="T137" i="2"/>
  <c r="P208" i="2"/>
  <c r="BK227" i="2"/>
  <c r="J227" i="2" s="1"/>
  <c r="J70" i="2" s="1"/>
  <c r="BK89" i="4"/>
  <c r="J89" i="4" s="1"/>
  <c r="J65" i="4" s="1"/>
  <c r="BK88" i="4"/>
  <c r="BK87" i="4" s="1"/>
  <c r="J87" i="4" s="1"/>
  <c r="R93" i="6"/>
  <c r="P89" i="8"/>
  <c r="P88" i="8"/>
  <c r="P87" i="8" s="1"/>
  <c r="AU63" i="1" s="1"/>
  <c r="P146" i="2"/>
  <c r="P211" i="2"/>
  <c r="T227" i="2"/>
  <c r="T226" i="2"/>
  <c r="BK93" i="6"/>
  <c r="P149" i="6"/>
  <c r="BK218" i="6"/>
  <c r="J218" i="6" s="1"/>
  <c r="J66" i="6" s="1"/>
  <c r="R229" i="6"/>
  <c r="R93" i="2"/>
  <c r="R137" i="2"/>
  <c r="BK143" i="2"/>
  <c r="J143" i="2"/>
  <c r="J63" i="2"/>
  <c r="BK208" i="2"/>
  <c r="J208" i="2" s="1"/>
  <c r="J66" i="2" s="1"/>
  <c r="R211" i="2"/>
  <c r="R227" i="2"/>
  <c r="R226" i="2"/>
  <c r="BK89" i="3"/>
  <c r="J89" i="3" s="1"/>
  <c r="J65" i="3" s="1"/>
  <c r="T89" i="5"/>
  <c r="T88" i="5"/>
  <c r="T87" i="5"/>
  <c r="P155" i="6"/>
  <c r="BK236" i="6"/>
  <c r="BK137" i="2"/>
  <c r="J137" i="2" s="1"/>
  <c r="J62" i="2" s="1"/>
  <c r="R143" i="2"/>
  <c r="BK211" i="2"/>
  <c r="J211" i="2"/>
  <c r="J67" i="2" s="1"/>
  <c r="P227" i="2"/>
  <c r="P226" i="2"/>
  <c r="T89" i="4"/>
  <c r="T88" i="4" s="1"/>
  <c r="T87" i="4" s="1"/>
  <c r="P89" i="7"/>
  <c r="P88" i="7" s="1"/>
  <c r="P87" i="7" s="1"/>
  <c r="AU62" i="1" s="1"/>
  <c r="P137" i="2"/>
  <c r="T143" i="2"/>
  <c r="P219" i="2"/>
  <c r="BK149" i="6"/>
  <c r="J149" i="6"/>
  <c r="J62" i="6"/>
  <c r="BK89" i="9"/>
  <c r="J89" i="9" s="1"/>
  <c r="J65" i="9" s="1"/>
  <c r="P89" i="4"/>
  <c r="P88" i="4"/>
  <c r="P87" i="4"/>
  <c r="AU58" i="1" s="1"/>
  <c r="BK89" i="5"/>
  <c r="J89" i="5" s="1"/>
  <c r="J65" i="5" s="1"/>
  <c r="R155" i="6"/>
  <c r="R89" i="8"/>
  <c r="R88" i="8" s="1"/>
  <c r="R87" i="8" s="1"/>
  <c r="R149" i="6"/>
  <c r="BK221" i="6"/>
  <c r="J221" i="6"/>
  <c r="J67" i="6" s="1"/>
  <c r="P236" i="6"/>
  <c r="P235" i="6" s="1"/>
  <c r="P89" i="9"/>
  <c r="P88" i="9"/>
  <c r="P87" i="9"/>
  <c r="AU64" i="1" s="1"/>
  <c r="T163" i="6"/>
  <c r="T218" i="6"/>
  <c r="T217" i="6" s="1"/>
  <c r="T236" i="6"/>
  <c r="T235" i="6"/>
  <c r="R89" i="9"/>
  <c r="R88" i="9"/>
  <c r="R87" i="9" s="1"/>
  <c r="P93" i="6"/>
  <c r="T149" i="6"/>
  <c r="R221" i="6"/>
  <c r="T89" i="9"/>
  <c r="T88" i="9" s="1"/>
  <c r="T87" i="9" s="1"/>
  <c r="BK236" i="2"/>
  <c r="J236" i="2"/>
  <c r="J71" i="2"/>
  <c r="BK245" i="6"/>
  <c r="J245" i="6"/>
  <c r="J71" i="6" s="1"/>
  <c r="J59" i="9"/>
  <c r="J58" i="9"/>
  <c r="BE94" i="9"/>
  <c r="BK88" i="8"/>
  <c r="BK87" i="8" s="1"/>
  <c r="J87" i="8" s="1"/>
  <c r="J32" i="8" s="1"/>
  <c r="J56" i="9"/>
  <c r="BE90" i="9"/>
  <c r="BE98" i="9"/>
  <c r="BE115" i="9"/>
  <c r="BE110" i="9"/>
  <c r="E50" i="9"/>
  <c r="F84" i="9"/>
  <c r="BE104" i="9"/>
  <c r="BE117" i="9"/>
  <c r="BE100" i="9"/>
  <c r="BE108" i="9"/>
  <c r="J83" i="8"/>
  <c r="BE90" i="8"/>
  <c r="BE94" i="8"/>
  <c r="BE100" i="8"/>
  <c r="J88" i="7"/>
  <c r="J64" i="7" s="1"/>
  <c r="J84" i="8"/>
  <c r="BE104" i="8"/>
  <c r="BE98" i="8"/>
  <c r="BE115" i="8"/>
  <c r="J89" i="7"/>
  <c r="J65" i="7"/>
  <c r="J81" i="8"/>
  <c r="BE117" i="8"/>
  <c r="E50" i="8"/>
  <c r="BE108" i="8"/>
  <c r="BE110" i="8"/>
  <c r="F59" i="8"/>
  <c r="J93" i="6"/>
  <c r="J61" i="6"/>
  <c r="F84" i="7"/>
  <c r="J84" i="7"/>
  <c r="BE104" i="7"/>
  <c r="BE115" i="7"/>
  <c r="BE98" i="7"/>
  <c r="BE110" i="7"/>
  <c r="BE117" i="7"/>
  <c r="J81" i="7"/>
  <c r="J58" i="7"/>
  <c r="BK217" i="6"/>
  <c r="J217" i="6"/>
  <c r="J65" i="6"/>
  <c r="J236" i="6"/>
  <c r="J70" i="6" s="1"/>
  <c r="BE94" i="7"/>
  <c r="E50" i="7"/>
  <c r="BE90" i="7"/>
  <c r="BE108" i="7"/>
  <c r="BE100" i="7"/>
  <c r="F88" i="6"/>
  <c r="BE153" i="6"/>
  <c r="BE158" i="6"/>
  <c r="BE171" i="6"/>
  <c r="BE225" i="6"/>
  <c r="J52" i="6"/>
  <c r="BE110" i="6"/>
  <c r="BE150" i="6"/>
  <c r="BE227" i="6"/>
  <c r="BE228" i="6"/>
  <c r="BE230" i="6"/>
  <c r="BE232" i="6"/>
  <c r="E48" i="6"/>
  <c r="BE237" i="6"/>
  <c r="BE205" i="6"/>
  <c r="BE179" i="6"/>
  <c r="J88" i="6"/>
  <c r="BE231" i="6"/>
  <c r="BE242" i="6"/>
  <c r="J87" i="6"/>
  <c r="BE160" i="6"/>
  <c r="BE185" i="6"/>
  <c r="BE200" i="6"/>
  <c r="BE212" i="6"/>
  <c r="BE222" i="6"/>
  <c r="BE224" i="6"/>
  <c r="BE233" i="6"/>
  <c r="BE240" i="6"/>
  <c r="BE244" i="6"/>
  <c r="BE94" i="6"/>
  <c r="BE195" i="6"/>
  <c r="BE234" i="6"/>
  <c r="BE119" i="6"/>
  <c r="BE220" i="6"/>
  <c r="BE223" i="6"/>
  <c r="BE167" i="6"/>
  <c r="BE176" i="6"/>
  <c r="BE209" i="6"/>
  <c r="BE198" i="6"/>
  <c r="BE226" i="6"/>
  <c r="BE246" i="6"/>
  <c r="BE98" i="6"/>
  <c r="BE107" i="6"/>
  <c r="BE113" i="6"/>
  <c r="BE137" i="6"/>
  <c r="BE156" i="6"/>
  <c r="BE174" i="6"/>
  <c r="BE182" i="6"/>
  <c r="BE189" i="6"/>
  <c r="BE203" i="6"/>
  <c r="BE215" i="6"/>
  <c r="BE170" i="6"/>
  <c r="BE100" i="6"/>
  <c r="BE104" i="6"/>
  <c r="BE157" i="6"/>
  <c r="BE164" i="6"/>
  <c r="BE186" i="6"/>
  <c r="BE192" i="6"/>
  <c r="BE219" i="6"/>
  <c r="J81" i="5"/>
  <c r="BE90" i="5"/>
  <c r="F84" i="5"/>
  <c r="BE94" i="5"/>
  <c r="BE117" i="5"/>
  <c r="E50" i="5"/>
  <c r="BE108" i="5"/>
  <c r="J83" i="5"/>
  <c r="BE98" i="5"/>
  <c r="BE104" i="5"/>
  <c r="BE115" i="5"/>
  <c r="J84" i="5"/>
  <c r="BE100" i="5"/>
  <c r="BE110" i="5"/>
  <c r="BD59" i="1"/>
  <c r="E75" i="4"/>
  <c r="J58" i="4"/>
  <c r="BE104" i="4"/>
  <c r="J59" i="4"/>
  <c r="BE117" i="4"/>
  <c r="BE94" i="4"/>
  <c r="BE98" i="4"/>
  <c r="J81" i="4"/>
  <c r="F59" i="4"/>
  <c r="BE108" i="4"/>
  <c r="BE100" i="4"/>
  <c r="BE115" i="4"/>
  <c r="BE90" i="4"/>
  <c r="BE110" i="4"/>
  <c r="J56" i="3"/>
  <c r="F84" i="3"/>
  <c r="BK226" i="2"/>
  <c r="J226" i="2" s="1"/>
  <c r="J69" i="2" s="1"/>
  <c r="J58" i="3"/>
  <c r="BE94" i="3"/>
  <c r="BE110" i="3"/>
  <c r="J84" i="3"/>
  <c r="BE90" i="3"/>
  <c r="BE104" i="3"/>
  <c r="BE108" i="3"/>
  <c r="E50" i="3"/>
  <c r="BE115" i="3"/>
  <c r="BE117" i="3"/>
  <c r="BE100" i="3"/>
  <c r="BE98" i="3"/>
  <c r="J52" i="2"/>
  <c r="J54" i="2"/>
  <c r="BE157" i="2"/>
  <c r="BE185" i="2"/>
  <c r="BE190" i="2"/>
  <c r="BE199" i="2"/>
  <c r="BE224" i="2"/>
  <c r="BB56" i="1"/>
  <c r="BE225" i="2"/>
  <c r="BE235" i="2"/>
  <c r="BA56" i="1"/>
  <c r="E48" i="2"/>
  <c r="J88" i="2"/>
  <c r="BE94" i="2"/>
  <c r="BE100" i="2"/>
  <c r="BE104" i="2"/>
  <c r="BE168" i="2"/>
  <c r="BE174" i="2"/>
  <c r="BE188" i="2"/>
  <c r="BE202" i="2"/>
  <c r="BE209" i="2"/>
  <c r="BE212" i="2"/>
  <c r="BE215" i="2"/>
  <c r="BE217" i="2"/>
  <c r="BE218" i="2"/>
  <c r="BE220" i="2"/>
  <c r="BE221" i="2"/>
  <c r="BE98" i="2"/>
  <c r="BE107" i="2"/>
  <c r="BE110" i="2"/>
  <c r="BE141" i="2"/>
  <c r="BE144" i="2"/>
  <c r="BE145" i="2"/>
  <c r="BE147" i="2"/>
  <c r="BE165" i="2"/>
  <c r="BE171" i="2"/>
  <c r="BE179" i="2"/>
  <c r="BE182" i="2"/>
  <c r="BE210" i="2"/>
  <c r="BE231" i="2"/>
  <c r="AW56" i="1"/>
  <c r="BE233" i="2"/>
  <c r="BE237" i="2"/>
  <c r="BC56" i="1"/>
  <c r="BE228" i="2"/>
  <c r="F55" i="2"/>
  <c r="BE113" i="2"/>
  <c r="BE119" i="2"/>
  <c r="BE138" i="2"/>
  <c r="BE152" i="2"/>
  <c r="BE158" i="2"/>
  <c r="BE163" i="2"/>
  <c r="BE175" i="2"/>
  <c r="BE193" i="2"/>
  <c r="BE195" i="2"/>
  <c r="BE205" i="2"/>
  <c r="BE213" i="2"/>
  <c r="BE214" i="2"/>
  <c r="BE216" i="2"/>
  <c r="BE222" i="2"/>
  <c r="BE223" i="2"/>
  <c r="BD56" i="1"/>
  <c r="F37" i="5"/>
  <c r="BB59" i="1"/>
  <c r="F37" i="4"/>
  <c r="BB58" i="1"/>
  <c r="F36" i="9"/>
  <c r="BA64" i="1" s="1"/>
  <c r="F38" i="5"/>
  <c r="BC59" i="1"/>
  <c r="F36" i="3"/>
  <c r="BA57" i="1"/>
  <c r="F39" i="9"/>
  <c r="BD64" i="1"/>
  <c r="F36" i="8"/>
  <c r="BA63" i="1" s="1"/>
  <c r="F39" i="3"/>
  <c r="BD57" i="1"/>
  <c r="J36" i="3"/>
  <c r="AW57" i="1" s="1"/>
  <c r="F38" i="3"/>
  <c r="BC57" i="1" s="1"/>
  <c r="J36" i="8"/>
  <c r="AW63" i="1" s="1"/>
  <c r="J36" i="5"/>
  <c r="AW59" i="1"/>
  <c r="J36" i="7"/>
  <c r="AW62" i="1" s="1"/>
  <c r="F38" i="4"/>
  <c r="BC58" i="1" s="1"/>
  <c r="F36" i="5"/>
  <c r="BA59" i="1"/>
  <c r="F34" i="6"/>
  <c r="BA61" i="1"/>
  <c r="F36" i="6"/>
  <c r="BC61" i="1"/>
  <c r="F38" i="7"/>
  <c r="BC62" i="1"/>
  <c r="F39" i="4"/>
  <c r="BD58" i="1"/>
  <c r="J36" i="4"/>
  <c r="AW58" i="1" s="1"/>
  <c r="J36" i="9"/>
  <c r="AW64" i="1"/>
  <c r="F39" i="8"/>
  <c r="BD63" i="1"/>
  <c r="F37" i="9"/>
  <c r="BB64" i="1"/>
  <c r="F39" i="7"/>
  <c r="BD62" i="1"/>
  <c r="F37" i="3"/>
  <c r="BB57" i="1"/>
  <c r="F36" i="4"/>
  <c r="BA58" i="1" s="1"/>
  <c r="AS54" i="1"/>
  <c r="J34" i="6"/>
  <c r="AW61" i="1" s="1"/>
  <c r="F37" i="6"/>
  <c r="BD61" i="1" s="1"/>
  <c r="F37" i="8"/>
  <c r="BB63" i="1"/>
  <c r="F38" i="9"/>
  <c r="BC64" i="1"/>
  <c r="F38" i="8"/>
  <c r="BC63" i="1" s="1"/>
  <c r="F37" i="7"/>
  <c r="BB62" i="1" s="1"/>
  <c r="F36" i="7"/>
  <c r="BA62" i="1" s="1"/>
  <c r="F35" i="6"/>
  <c r="BB61" i="1"/>
  <c r="J32" i="7" l="1"/>
  <c r="J63" i="7"/>
  <c r="J32" i="4"/>
  <c r="J63" i="4"/>
  <c r="J88" i="4"/>
  <c r="J64" i="4" s="1"/>
  <c r="BK88" i="5"/>
  <c r="J88" i="5" s="1"/>
  <c r="J64" i="5" s="1"/>
  <c r="BK207" i="2"/>
  <c r="BK88" i="3"/>
  <c r="BK235" i="6"/>
  <c r="J235" i="6"/>
  <c r="J69" i="6"/>
  <c r="R217" i="6"/>
  <c r="R92" i="6" s="1"/>
  <c r="R91" i="6" s="1"/>
  <c r="R207" i="2"/>
  <c r="R92" i="2"/>
  <c r="R91" i="2"/>
  <c r="T92" i="6"/>
  <c r="T91" i="6"/>
  <c r="T92" i="2"/>
  <c r="T91" i="2"/>
  <c r="P207" i="2"/>
  <c r="P92" i="2"/>
  <c r="P91" i="2"/>
  <c r="AU56" i="1" s="1"/>
  <c r="AU55" i="1" s="1"/>
  <c r="AU54" i="1" s="1"/>
  <c r="P217" i="6"/>
  <c r="P92" i="6"/>
  <c r="P91" i="6"/>
  <c r="AU61" i="1"/>
  <c r="AU60" i="1" s="1"/>
  <c r="BK87" i="5"/>
  <c r="J87" i="5"/>
  <c r="AG62" i="1"/>
  <c r="BK88" i="9"/>
  <c r="BK87" i="9"/>
  <c r="J87" i="9"/>
  <c r="J63" i="9" s="1"/>
  <c r="AG63" i="1"/>
  <c r="J88" i="8"/>
  <c r="J64" i="8" s="1"/>
  <c r="J63" i="8"/>
  <c r="BK92" i="6"/>
  <c r="J92" i="6"/>
  <c r="J60" i="6" s="1"/>
  <c r="J63" i="5"/>
  <c r="AG58" i="1"/>
  <c r="F35" i="3"/>
  <c r="AZ57" i="1"/>
  <c r="F33" i="6"/>
  <c r="AZ61" i="1"/>
  <c r="F35" i="7"/>
  <c r="AZ62" i="1"/>
  <c r="F33" i="2"/>
  <c r="AZ56" i="1"/>
  <c r="F35" i="5"/>
  <c r="AZ59" i="1"/>
  <c r="BD60" i="1"/>
  <c r="J35" i="9"/>
  <c r="AV64" i="1"/>
  <c r="AT64" i="1"/>
  <c r="J35" i="7"/>
  <c r="AV62" i="1"/>
  <c r="AT62" i="1"/>
  <c r="AN62" i="1"/>
  <c r="BC60" i="1"/>
  <c r="AY60" i="1"/>
  <c r="F35" i="9"/>
  <c r="AZ64" i="1"/>
  <c r="F35" i="4"/>
  <c r="AZ58" i="1" s="1"/>
  <c r="J33" i="6"/>
  <c r="AV61" i="1"/>
  <c r="AT61" i="1"/>
  <c r="J35" i="8"/>
  <c r="AV63" i="1"/>
  <c r="AT63" i="1"/>
  <c r="AN63" i="1"/>
  <c r="BA60" i="1"/>
  <c r="AW60" i="1"/>
  <c r="BD55" i="1"/>
  <c r="BA55" i="1"/>
  <c r="J35" i="5"/>
  <c r="AV59" i="1"/>
  <c r="AT59" i="1" s="1"/>
  <c r="J35" i="4"/>
  <c r="AV58" i="1"/>
  <c r="AT58" i="1"/>
  <c r="AN58" i="1"/>
  <c r="F35" i="8"/>
  <c r="AZ63" i="1"/>
  <c r="J35" i="3"/>
  <c r="AV57" i="1" s="1"/>
  <c r="AT57" i="1" s="1"/>
  <c r="BB55" i="1"/>
  <c r="BC55" i="1"/>
  <c r="J33" i="2"/>
  <c r="AV56" i="1"/>
  <c r="AT56" i="1"/>
  <c r="J32" i="5"/>
  <c r="BB60" i="1"/>
  <c r="AX60" i="1" s="1"/>
  <c r="J88" i="3" l="1"/>
  <c r="J64" i="3" s="1"/>
  <c r="BK87" i="3"/>
  <c r="J87" i="3" s="1"/>
  <c r="BK92" i="2"/>
  <c r="J207" i="2"/>
  <c r="J65" i="2" s="1"/>
  <c r="AG59" i="1"/>
  <c r="J88" i="9"/>
  <c r="J64" i="9" s="1"/>
  <c r="J41" i="8"/>
  <c r="J41" i="7"/>
  <c r="BK91" i="6"/>
  <c r="J91" i="6"/>
  <c r="J41" i="5"/>
  <c r="J41" i="4"/>
  <c r="AN59" i="1"/>
  <c r="AX55" i="1"/>
  <c r="BC54" i="1"/>
  <c r="AY54" i="1"/>
  <c r="BA54" i="1"/>
  <c r="AW54" i="1"/>
  <c r="AK30" i="1" s="1"/>
  <c r="AZ55" i="1"/>
  <c r="J32" i="9"/>
  <c r="AG64" i="1"/>
  <c r="AZ60" i="1"/>
  <c r="AV60" i="1"/>
  <c r="AT60" i="1" s="1"/>
  <c r="BD54" i="1"/>
  <c r="W33" i="1"/>
  <c r="J30" i="6"/>
  <c r="AG61" i="1"/>
  <c r="AY55" i="1"/>
  <c r="AW55" i="1"/>
  <c r="BB54" i="1"/>
  <c r="AX54" i="1"/>
  <c r="J92" i="2" l="1"/>
  <c r="J60" i="2" s="1"/>
  <c r="BK91" i="2"/>
  <c r="J91" i="2" s="1"/>
  <c r="J32" i="3"/>
  <c r="J63" i="3"/>
  <c r="J41" i="9"/>
  <c r="J39" i="6"/>
  <c r="J59" i="6"/>
  <c r="AN61" i="1"/>
  <c r="AN64" i="1"/>
  <c r="AG60" i="1"/>
  <c r="W30" i="1"/>
  <c r="AV55" i="1"/>
  <c r="AT55" i="1"/>
  <c r="W32" i="1"/>
  <c r="W31" i="1"/>
  <c r="AZ54" i="1"/>
  <c r="AV54" i="1"/>
  <c r="AK29" i="1"/>
  <c r="AG57" i="1" l="1"/>
  <c r="AN57" i="1" s="1"/>
  <c r="J41" i="3"/>
  <c r="J30" i="2"/>
  <c r="J59" i="2"/>
  <c r="AN60" i="1"/>
  <c r="W29" i="1"/>
  <c r="AT54" i="1"/>
  <c r="AG56" i="1" l="1"/>
  <c r="J39" i="2"/>
  <c r="AN56" i="1" l="1"/>
  <c r="AG55" i="1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<sst xmlns="http://schemas.openxmlformats.org/spreadsheetml/2006/main" count="6335" uniqueCount="812">
  <si>
    <t>Export Komplet</t>
  </si>
  <si>
    <t>VZ</t>
  </si>
  <si>
    <t>2.0</t>
  </si>
  <si>
    <t>ZAMOK</t>
  </si>
  <si>
    <t>False</t>
  </si>
  <si>
    <t>{1e875c28-dd7d-4857-8d6a-817fe9fb2d6a}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</si>
  <si>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</si>
  <si>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</si>
  <si>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</si>
  <si>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</si>
  <si>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</si>
  <si>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</si>
  <si>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</si>
  <si>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</si>
  <si>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25-07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</si>
  <si>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</si>
  <si>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</si>
  <si>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Výsadba části LBC7 a části LBC9 v k.ú. Hrabětice</t>
  </si>
  <si>
    <t>KSO:</t>
  </si>
  <si>
    <t/>
  </si>
  <si>
    <t>CC-CZ:</t>
  </si>
  <si>
    <t>Místo:</t>
  </si>
  <si>
    <t>Hrabětice</t>
  </si>
  <si>
    <t>Datum:</t>
  </si>
  <si>
    <t>9. 5. 2025</t>
  </si>
  <si>
    <t>Zadavatel:</t>
  </si>
  <si>
    <t>IČ:</t>
  </si>
  <si>
    <t>01312774</t>
  </si>
  <si>
    <t>SPÚ ČR</t>
  </si>
  <si>
    <t>DIČ:</t>
  </si>
  <si>
    <t>CZ01312774</t>
  </si>
  <si>
    <t>Účastník: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</si>
  <si>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</si>
  <si>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</si>
  <si>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</si>
  <si>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</si>
  <si>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</si>
  <si>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</si>
  <si>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</si>
  <si>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</si>
  <si>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</si>
  <si>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</si>
  <si>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</si>
  <si>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</si>
  <si>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</si>
  <si>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</si>
  <si>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</si>
  <si>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</si>
  <si>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</si>
  <si>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</si>
  <si>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</si>
  <si>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</si>
  <si>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</si>
  <si>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</si>
  <si>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</si>
  <si>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</si>
  <si>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</si>
  <si>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</si>
  <si>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</si>
  <si>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</si>
  <si>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</si>
  <si>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</si>
  <si>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</si>
  <si>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</si>
  <si>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</si>
  <si>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</si>
  <si>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</si>
  <si>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</si>
  <si>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</si>
  <si>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</si>
  <si>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</si>
  <si>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</si>
  <si>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</si>
  <si>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</si>
  <si>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</si>
  <si>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</si>
  <si>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</si>
  <si>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</si>
  <si>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>Výsadba LBC 7 Hrabětice</t>
  </si>
  <si>
    <t>STA</t>
  </si>
  <si>
    <t>{4e0e1196-fc32-4812-9145-bf12f037939f}</t>
  </si>
  <si>
    <t>2</t>
  </si>
  <si>
    <t>/</t>
  </si>
  <si>
    <t>Soupis</t>
  </si>
  <si>
    <t>###NOINSERT###</t>
  </si>
  <si>
    <t>1-1</t>
  </si>
  <si>
    <t>LBC7  následná péče 1.rok</t>
  </si>
  <si>
    <t>{b1461085-5103-4f08-a773-34b7029fd130}</t>
  </si>
  <si>
    <t>1-2</t>
  </si>
  <si>
    <t>LBC7  následná péče 2.rok</t>
  </si>
  <si>
    <t>{2b27e201-aece-4eb1-ba1a-fedd31e51fb8}</t>
  </si>
  <si>
    <t>1-3</t>
  </si>
  <si>
    <t>LBC7  následná péče 3.rok</t>
  </si>
  <si>
    <t>{05d4f167-6ee5-44c1-b276-ec2b1f2fc789}</t>
  </si>
  <si>
    <t>Výsadba LBC 9 Hrabětice</t>
  </si>
  <si>
    <t>{34060569-f9ce-4286-9851-2757d9a643df}</t>
  </si>
  <si>
    <t>2-1</t>
  </si>
  <si>
    <t>LBC9  následná péče 1.rok</t>
  </si>
  <si>
    <t>{78ccc7f0-28aa-4a7c-824b-0f9b62f32380}</t>
  </si>
  <si>
    <t>2-2</t>
  </si>
  <si>
    <t>LBC9  následná péče 2.rok</t>
  </si>
  <si>
    <t>{892be872-7bdf-4bc6-a849-9cb82065d488}</t>
  </si>
  <si>
    <t>2-3</t>
  </si>
  <si>
    <t>LBC9  následná péče 3.rok</t>
  </si>
  <si>
    <t>{ea792206-e424-4ab5-9fb6-752f320728f6}</t>
  </si>
  <si>
    <t>KRYCÍ LIST SOUPISU PRACÍ</t>
  </si>
  <si>
    <t>Objekt:</t>
  </si>
  <si>
    <t>1 - Výsadba LBC 7 Hrabětice</t>
  </si>
  <si>
    <t>ČŘ-SPÚ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</si>
  <si>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</si>
  <si>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</si>
  <si>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</si>
  <si>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</si>
  <si>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</si>
  <si>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Příprava půdy</t>
  </si>
  <si>
    <t xml:space="preserve">    2 - Oplocení</t>
  </si>
  <si>
    <t xml:space="preserve">    3 - Kamenný snos</t>
  </si>
  <si>
    <t xml:space="preserve">    4 - Výsadba</t>
  </si>
  <si>
    <t xml:space="preserve">    5 - Rostlinný materiál</t>
  </si>
  <si>
    <t xml:space="preserve">      5.1 - Soliterní stromy , vysokokmen ok 10-12 s balem</t>
  </si>
  <si>
    <t xml:space="preserve">      5.2 - Poloodrostky, vel. 51 do 120 cm, s balem</t>
  </si>
  <si>
    <t xml:space="preserve">      5.3 - Sazenice, vel. 30-60cm, s balem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</si>
  <si>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</si>
  <si>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</si>
  <si>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</si>
  <si>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</si>
  <si>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</si>
  <si>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</si>
  <si>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</si>
  <si>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</si>
  <si>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</si>
  <si>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</si>
  <si>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</si>
  <si>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</si>
  <si>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</si>
  <si>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</si>
  <si>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</si>
  <si>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</si>
  <si>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</si>
  <si>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</si>
  <si>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</si>
  <si>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Příprava půdy</t>
  </si>
  <si>
    <t>K</t>
  </si>
  <si>
    <t>184853511</t>
  </si>
  <si>
    <t>Chemické odplevelení půdy před založením kultury, trávníku nebo zpevněných ploch strojně o výměře jednotlivě přes 20 m2 postřikem na široko v rovině nebo na svahu do 1:5</t>
  </si>
  <si>
    <t>m2</t>
  </si>
  <si>
    <t>4</t>
  </si>
  <si>
    <t>-325328788</t>
  </si>
  <si>
    <t>Online PSC</t>
  </si>
  <si>
    <t>https://podminky.urs.cz/item/CS_URS_2025_01/184853511</t>
  </si>
  <si>
    <t>VV</t>
  </si>
  <si>
    <t>(3886  + 12947 ) * 2     " Směs do sadových mezipásů  +  směs na krajinné louky "</t>
  </si>
  <si>
    <t>plocha pozemku, 2x postřikem</t>
  </si>
  <si>
    <t>M</t>
  </si>
  <si>
    <t>25234001</t>
  </si>
  <si>
    <t>herbicid totální systémový neselektivní</t>
  </si>
  <si>
    <t>litr</t>
  </si>
  <si>
    <t>8</t>
  </si>
  <si>
    <t>-1531392577</t>
  </si>
  <si>
    <t>33666 * 0,0003   "použití postřiku   0,0003 litrů = 1m2"</t>
  </si>
  <si>
    <t>3</t>
  </si>
  <si>
    <t>183551113</t>
  </si>
  <si>
    <t>Úprava zemědělské půdy - orba první hl. do 0,30 m, na ploše jednotlivě do 5 ha, o sklonu do 5°</t>
  </si>
  <si>
    <t>ha</t>
  </si>
  <si>
    <t>-1884191869</t>
  </si>
  <si>
    <t>https://podminky.urs.cz/item/CS_URS_2025_01/183551113</t>
  </si>
  <si>
    <t>(3886  + 12947 )  / 10000     " Směs do sadových mezipásů  +  směs na krajinné louky "</t>
  </si>
  <si>
    <t>plocha pozemku v m2, převod na ha</t>
  </si>
  <si>
    <t>183403152</t>
  </si>
  <si>
    <t>Obdělání půdy vláčením v rovině nebo na svahu do 1:5</t>
  </si>
  <si>
    <t>-1772571262</t>
  </si>
  <si>
    <t>https://podminky.urs.cz/item/CS_URS_2025_01/183403152</t>
  </si>
  <si>
    <t>(3886  + 12947 )     " Směs do sadových mezipásů  +  směs na krajinné louky "</t>
  </si>
  <si>
    <t>5</t>
  </si>
  <si>
    <t>183403161</t>
  </si>
  <si>
    <t>Obdělání půdy válením v rovině nebo na svahu do 1:5</t>
  </si>
  <si>
    <t>-1699152640</t>
  </si>
  <si>
    <t>https://podminky.urs.cz/item/CS_URS_2025_01/183403161</t>
  </si>
  <si>
    <t>6</t>
  </si>
  <si>
    <t>180451111</t>
  </si>
  <si>
    <t>Setí zemědělských kultur na plochách do 5 ha, o sklonu do 5°</t>
  </si>
  <si>
    <t>-1832763587</t>
  </si>
  <si>
    <t>https://podminky.urs.cz/item/CS_URS_2025_01/180451111</t>
  </si>
  <si>
    <t>(3886  + 12947 )  * 0,0001    " Směs do sadových mezipásů  +  směs na krajinné louky "</t>
  </si>
  <si>
    <t>7</t>
  </si>
  <si>
    <t>00572470</t>
  </si>
  <si>
    <t>osivo směs travní univerzál</t>
  </si>
  <si>
    <t>kg</t>
  </si>
  <si>
    <t>128844999</t>
  </si>
  <si>
    <t>(3886    * 0,0001  )   *200   " Směs do sadových mezipásů"  "(plocha m2  * 0,0001 převod na ha  * kg travní osivo na ha )"</t>
  </si>
  <si>
    <t>travní osivo  (20g travního osiva na 1m2) (200kg osiva na 1ha) - SMĚS DO SADOVÝCH MEZIPÁSŮ</t>
  </si>
  <si>
    <t xml:space="preserve">Složení: kostřava červená dlouze výběžkatá "Bardance" 10 %, kostřava červená dlouze výběžkatá "Barustic" 30 %, </t>
  </si>
  <si>
    <t xml:space="preserve"> kostřava červená krátce výběžkatá "Viktorka" 15 %, kostřava červená trsnatá "Sandrine" 20 %, kostřava drsnolistá "Dorotka" 15 %, </t>
  </si>
  <si>
    <t>lipnice luční "Brooklawn" 9 %, psineček obecný "Heriot" 1 %</t>
  </si>
  <si>
    <t>R00572472</t>
  </si>
  <si>
    <t>osivo směs travní krajinná-rovinná</t>
  </si>
  <si>
    <t>453591367</t>
  </si>
  <si>
    <t>(12947   * 0,0001  )   *40    " Směs na krajinné louky "  "(plocha m2  * 0,0001 převod na ha  * kg travní osivo na ha )"</t>
  </si>
  <si>
    <t>travní osivo  (4g travního osiva na 1m2) (40kg osiva na 1ha)  - KRAJINNÁ LOUKA</t>
  </si>
  <si>
    <t>Složení:</t>
  </si>
  <si>
    <t xml:space="preserve">Trávy 85%: Tomka vonná (Anthoxanthum odoratum) 1%, Ovsík vyvýšený (Arrhenatherum elatius "Rožnovský") 1%, Sveřep vzpřímený (Bromus erectus) 25%, </t>
  </si>
  <si>
    <t xml:space="preserve">Kostřava luční (Festuca pratensis "Otava") 10%, Kostřava červená pravá (Festuca rubra rubra "Levičská") 16%, </t>
  </si>
  <si>
    <t xml:space="preserve">Kostřava červená trsnatá (Festuca rubra commutata "Zulu") 5%, Kostřava červená krátce výběžkatá (Festuca rubra trichophylla) 5%, </t>
  </si>
  <si>
    <t xml:space="preserve">Kostřava žlábkatá (Festuca rupicola) 5%, Kostřava drsnolistá (Festuca trachyphylla "Dorotka") 5%, Lipnice luční (Poa pratensis "Balin") 10%,  </t>
  </si>
  <si>
    <t>Trojštět žlutavý (Trisetum flavescens "Horal") 2%</t>
  </si>
  <si>
    <t xml:space="preserve">Byliny 10%: Řepík lékařský (Agrimonia eupatoria) 0,5%, Řebříček obecný (Achillea millefolium) 0,2%, Rmen barvířský (Anthemis tinctoria) 0,3%, </t>
  </si>
  <si>
    <t xml:space="preserve">Bukvice lékařská (Betonica officinalis) 1,1%, Zvonek klubkatý pravý (Campanula glomerata) 0,2%, Chrpa luční (Centaurea jacea) 0,5%, </t>
  </si>
  <si>
    <t xml:space="preserve">Chrpa čekánek (Centaurea scabiosa) 0,2%, Hvozdík kartouzek (Dianthus carthusianorum) 1,1%, Tužebník obecný (Filipendula vulgaris) 0,3%, </t>
  </si>
  <si>
    <t xml:space="preserve">Svízel bílý (Galium album) 0,2%, Svízel syřišťový (Galium verum) 0,4%, Třezalka tečkovaná (Hypericum perforatum) 0,3%, </t>
  </si>
  <si>
    <t xml:space="preserve">Chrastavec rolní (Knautia arvensis) 0,1%, Máchelka srstnatá (Leontodon hispidus) 0,4%, Kopretina irkutská (Leucanthemum ircutianum) 1,6%, </t>
  </si>
  <si>
    <t xml:space="preserve">Jitrocel kopinatý (Plantago lanceolata "Libor") 0,2%, Jitrocel prostřední (Plantgo media) 0,3%, Černohlávek obecný (Prunella vulgaris) 0,4%, </t>
  </si>
  <si>
    <t>Šalvěj luční (Salvia pratensis) 0,6%, Šalvěj přeslenitá (Salvia veticillata) 0,5%, Krvavec menší (Sanquisorba minor) 0,6%</t>
  </si>
  <si>
    <t xml:space="preserve">Jeteloviny 5%: Úročník bolhoj (Anthylllis vulneraria "Pamir") 1,3%, Štírovník růžkatý (Lotus corniculatus "Táborák") 1,5%, </t>
  </si>
  <si>
    <t>Vičenec ligrus (Onobrychis viciifolia "Višňovský") 2%, Jetel luční (Trifolium pratense "Spurt") 0,2%</t>
  </si>
  <si>
    <t>Oplocení</t>
  </si>
  <si>
    <t>9</t>
  </si>
  <si>
    <t>R348951251</t>
  </si>
  <si>
    <t>Osazení oplocení lesních kultur včetně dřevěných kůlů průměru do 120 mm, v osové vzdálenosti 3 m . Výška oplocení 1,5 m s drátěným pletivem</t>
  </si>
  <si>
    <t>m</t>
  </si>
  <si>
    <t>813835237</t>
  </si>
  <si>
    <t>https://podminky.urs.cz/item/CS_URS_2025_01/R348951251</t>
  </si>
  <si>
    <t>885  "bm     Oplocení lesních kultur, výška 1,5 m s drátěným pletivem, dřevěnými kůly rozteč 3m s drátěným pletivem    vč. materiálu"</t>
  </si>
  <si>
    <t>10</t>
  </si>
  <si>
    <t>R348952172</t>
  </si>
  <si>
    <t>Vjezdové brany, dvoukřídlé, výška 1,5 m - vrata z plotových tyček s drátěným pletivem, vč. materiálu (dvoukřídlé brány - 3-4bm šířka)</t>
  </si>
  <si>
    <t>bm</t>
  </si>
  <si>
    <t>-692267222</t>
  </si>
  <si>
    <t>9 * 4  " bm  =  ks  dvoukřídlá   vjezdové brány   *  délka dvoukřídlé brány "</t>
  </si>
  <si>
    <t>Kamenný snos</t>
  </si>
  <si>
    <t>11</t>
  </si>
  <si>
    <t>R snos E - PD10d</t>
  </si>
  <si>
    <t>kamenný snos - linie E - délka 25.0m šířka 1m výška 0,5 m, založení vč. materiálu , dopravy a přenosu hmot</t>
  </si>
  <si>
    <t>ks</t>
  </si>
  <si>
    <t>-326608284</t>
  </si>
  <si>
    <t>R snos F - PD10d</t>
  </si>
  <si>
    <t xml:space="preserve">kamenný snos - linie F - délka 10.0m šířka 1m výška 0,5 m, založení vč. materiálu , dopravy a přenosu hmot </t>
  </si>
  <si>
    <t>1079994946</t>
  </si>
  <si>
    <t>Výsadba</t>
  </si>
  <si>
    <t>13</t>
  </si>
  <si>
    <t>184211311</t>
  </si>
  <si>
    <t>Jamková výsadba sazenic sklon terénu do 1:5 s kopáním jamky 25 x 25 cm ve stupni zabuřenění 0 v zemině 1 a 2</t>
  </si>
  <si>
    <t>kus</t>
  </si>
  <si>
    <t>-2039716391</t>
  </si>
  <si>
    <t>https://podminky.urs.cz/item/CS_URS_2025_01/184211311</t>
  </si>
  <si>
    <t>232 + 928  "Výsadby v západní části biocentra    -    poloodrostek 51-120 cm +  sazenice 30-60 cm "</t>
  </si>
  <si>
    <t>68 + 322  "Výsadby  ve východní části biocentra  -     poloodrostek 51-120 cm +  sazenice 30-60 cm "</t>
  </si>
  <si>
    <t>Součet</t>
  </si>
  <si>
    <t>14</t>
  </si>
  <si>
    <t>184215112</t>
  </si>
  <si>
    <t>Ukotvení dřeviny kůly v rovině nebo na svahu do 1:5 jedním kůlem, délky přes 1 do 2 m</t>
  </si>
  <si>
    <t>-1316645193</t>
  </si>
  <si>
    <t>https://podminky.urs.cz/item/CS_URS_2025_01/184215112</t>
  </si>
  <si>
    <t>232   "Výsadby v západní části biocentra    -    poloodrostek 51-120 cm   -  ukotvení poloodrostku   "</t>
  </si>
  <si>
    <t>68   "Výsadby  ve východní části biocentra  -     poloodrostek 51-120 cm  -  ukotvení poloodrostku "</t>
  </si>
  <si>
    <t>15</t>
  </si>
  <si>
    <t>R60591251</t>
  </si>
  <si>
    <t>kůly k upevnění dřeviny, délka 1,5-  2m + úvazek, (1strom - poloodrostek - 1 kůl)</t>
  </si>
  <si>
    <t>1660472784</t>
  </si>
  <si>
    <t>16</t>
  </si>
  <si>
    <t>184813113</t>
  </si>
  <si>
    <t>Ošetřování a ochrana stromů proti škodám způsobeným zvěří ovázání papírem</t>
  </si>
  <si>
    <t>565084938</t>
  </si>
  <si>
    <t>https://podminky.urs.cz/item/CS_URS_2025_01/184813113</t>
  </si>
  <si>
    <t>232   "Výsadby v západní části biocentra    -    1strom - poloodrostek - 1 chránička   "</t>
  </si>
  <si>
    <t>68   "Výsadby  ve východní části biocentra  -     1strom - poloodrostek - 1 chránička "</t>
  </si>
  <si>
    <t>17</t>
  </si>
  <si>
    <t>RM184813113</t>
  </si>
  <si>
    <t>individuální ochrana dřevin - plastová tubusová ochrana listnatých dřevin čtvercového průřezu (10 x 10 cm) , vyrobená ze speciální pórovité fólie PP Tekpol, která je odolná vůči UV záření, výška 120 cm  (pro poloodrostek)</t>
  </si>
  <si>
    <t>-1421688663</t>
  </si>
  <si>
    <t>300  "poloodrostky"</t>
  </si>
  <si>
    <t>18</t>
  </si>
  <si>
    <t>183101114</t>
  </si>
  <si>
    <t>Hloubení jamek pro vysazování rostlin v zemině skupiny 1 až 4 bez výměny půdy v rovině nebo na svahu do 1:5, objemu přes 0,05 do 0,125 m3</t>
  </si>
  <si>
    <t>102302687</t>
  </si>
  <si>
    <t>https://podminky.urs.cz/item/CS_URS_2025_01/183101114</t>
  </si>
  <si>
    <t>13 + 4  " soliterní stromy   =&gt;  v západní části biocentra  + východní části biocentra"</t>
  </si>
  <si>
    <t>19</t>
  </si>
  <si>
    <t>184102111</t>
  </si>
  <si>
    <t>Výsadba dřeviny s balem do předem vyhloubené jamky se zalitím v rovině nebo na svahu do 1:5, při průměru balu přes 100 do 200 mm</t>
  </si>
  <si>
    <t>1907724534</t>
  </si>
  <si>
    <t>https://podminky.urs.cz/item/CS_URS_2025_01/184102111</t>
  </si>
  <si>
    <t>20</t>
  </si>
  <si>
    <t>184215132</t>
  </si>
  <si>
    <t>Ukotvení dřeviny kůly v rovině nebo na svahu do 1:5 třemi kůly, délky přes 1 do 2 m</t>
  </si>
  <si>
    <t>1725945832</t>
  </si>
  <si>
    <t>https://podminky.urs.cz/item/CS_URS_2025_01/184215132</t>
  </si>
  <si>
    <t>RM60591253</t>
  </si>
  <si>
    <t>kůly k upevnění soliterní dřeviny, kůly D do 0,1 m délky 2 m + hrazda + úvazek, vč. materiálu (1strom - 3 kůl)</t>
  </si>
  <si>
    <t>soubor</t>
  </si>
  <si>
    <t>-1267102964</t>
  </si>
  <si>
    <t>22</t>
  </si>
  <si>
    <t>184813121</t>
  </si>
  <si>
    <t>Ochrana dřevin před okusem zvěří ručně v rovině nebo ve svahu do 1:5, pletivem, výšky do 2 m</t>
  </si>
  <si>
    <t>962225078</t>
  </si>
  <si>
    <t>https://podminky.urs.cz/item/CS_URS_2025_01/184813121</t>
  </si>
  <si>
    <t xml:space="preserve">17 </t>
  </si>
  <si>
    <t>soliterní stromy , cena práce včetně pletiva"</t>
  </si>
  <si>
    <t>23</t>
  </si>
  <si>
    <t>25111112</t>
  </si>
  <si>
    <t>hnojivo NPK</t>
  </si>
  <si>
    <t>11404867</t>
  </si>
  <si>
    <t>hnojivo NPK - vícesložkové hnojivo - tableta – (1 rostlina  2 ks)</t>
  </si>
  <si>
    <t>(1550 + 17 ) *  2 * 0,01   " ( ks dřevin ) *   počet tablet / 1ks dřeviny  *  0,01 =&gt; jedna tableta 10g = 0,01kg"</t>
  </si>
  <si>
    <t>24</t>
  </si>
  <si>
    <t>10390001</t>
  </si>
  <si>
    <t>hnojivo aerifikující + sorpce vody + biopreparát obsahující živné látky organického původu a biouhel</t>
  </si>
  <si>
    <t>-1065646765</t>
  </si>
  <si>
    <t>2  *  (   ( 1550 * (0,25 * 0,25 * 0,25) )    +    (17 * 0,125)  )</t>
  </si>
  <si>
    <t>2kg x ( ks dřevin =&gt; (poloodrostky + sazenice) *  m3 objem substrátu ) + ( ks dřevin =&gt;soliterní  stromy *  m3 objem substrátu )</t>
  </si>
  <si>
    <t>25</t>
  </si>
  <si>
    <t>184911421</t>
  </si>
  <si>
    <t>Mulčování vysazených rostlin mulčovací kůrou, tl. do 100 mm v rovině nebo na svahu do 1:5</t>
  </si>
  <si>
    <t>237822341</t>
  </si>
  <si>
    <t>https://podminky.urs.cz/item/CS_URS_2025_01/184911421</t>
  </si>
  <si>
    <t>(696 + 254 )   +  17 "  ( linie    v západní části biocentra    +   východní části biocentra )       +      soliterní stromy"</t>
  </si>
  <si>
    <t>26</t>
  </si>
  <si>
    <t>10391100</t>
  </si>
  <si>
    <t>kůra mulčovací VL</t>
  </si>
  <si>
    <t>m3</t>
  </si>
  <si>
    <t>-1558100397</t>
  </si>
  <si>
    <t>((696 + 254 )   +  17 )   *  0,1 "  ( linie    v západní části biocentra    +   východní části biocentra )       +      soliterní stromy"</t>
  </si>
  <si>
    <t>27</t>
  </si>
  <si>
    <t>184813111</t>
  </si>
  <si>
    <t>Ošetřování a ochrana stromů proti škodám způsobeným zvěří nátěrem nebo postřikem</t>
  </si>
  <si>
    <t>-1955654205</t>
  </si>
  <si>
    <t>https://podminky.urs.cz/item/CS_URS_2025_01/184813111</t>
  </si>
  <si>
    <t xml:space="preserve"> ( 1550 )   +  17   "  (  poloodrostky  + sazenice )    +   soliterní  stromy "</t>
  </si>
  <si>
    <t>28</t>
  </si>
  <si>
    <t>RM184813111</t>
  </si>
  <si>
    <t>repeletní přípravek proti škodám způs. zvěří a  hlodavci (1kg na 250ks sazenic)</t>
  </si>
  <si>
    <t>1119045287</t>
  </si>
  <si>
    <t>1567 / 250</t>
  </si>
  <si>
    <t>29</t>
  </si>
  <si>
    <t>185804312</t>
  </si>
  <si>
    <t>Zalití rostlin vodou plochy záhonů jednotlivě přes 20 m2</t>
  </si>
  <si>
    <t>-1003067954</t>
  </si>
  <si>
    <t>https://podminky.urs.cz/item/CS_URS_2025_01/185804312</t>
  </si>
  <si>
    <t>Zso1</t>
  </si>
  <si>
    <t xml:space="preserve">((17  * 45) +  ( (  232 +  68 )   * 15 )   +  (( 928  +  322  )  * 5 ) )   / 1000  " m3 "   </t>
  </si>
  <si>
    <t>( ks soliterní  stromů  x 45l  ) + (ks poloodrostků  x 15 l ) + (keřů x 5 l ) /  přepočet 1000 litrů =1 m3   - jedna zálivka</t>
  </si>
  <si>
    <t>30</t>
  </si>
  <si>
    <t>185851121</t>
  </si>
  <si>
    <t>Dovoz vody pro zálivku rostlin na vzdálenost do 1000 m</t>
  </si>
  <si>
    <t>-347531798</t>
  </si>
  <si>
    <t>https://podminky.urs.cz/item/CS_URS_2025_01/185851121</t>
  </si>
  <si>
    <t>11,515</t>
  </si>
  <si>
    <t>31</t>
  </si>
  <si>
    <t>185851129</t>
  </si>
  <si>
    <t>Dovoz vody pro zálivku rostlin Příplatek k ceně za každých dalších i započatých 1000 m</t>
  </si>
  <si>
    <t>-1688445485</t>
  </si>
  <si>
    <t>https://podminky.urs.cz/item/CS_URS_2025_01/185851129</t>
  </si>
  <si>
    <t>"+ 6 km"    6   *   11,515</t>
  </si>
  <si>
    <t>32</t>
  </si>
  <si>
    <t>998231311</t>
  </si>
  <si>
    <t>Přesun hmot pro sadovnické a krajinářské úpravy strojně dopravní vzdálenost do 5000 m</t>
  </si>
  <si>
    <t>t</t>
  </si>
  <si>
    <t>565128248</t>
  </si>
  <si>
    <t>https://podminky.urs.cz/item/CS_URS_2025_01/998231311</t>
  </si>
  <si>
    <t>Rostlinný materiál</t>
  </si>
  <si>
    <t>5.1</t>
  </si>
  <si>
    <t>Soliterní stromy , vysokokmen ok 10-12 s balem</t>
  </si>
  <si>
    <t>33</t>
  </si>
  <si>
    <t>ST1</t>
  </si>
  <si>
    <t>Acer campestre - javor babyka</t>
  </si>
  <si>
    <t>1635972026</t>
  </si>
  <si>
    <t>34</t>
  </si>
  <si>
    <t>ST2</t>
  </si>
  <si>
    <t>Prunus avium – třešeň ptačí</t>
  </si>
  <si>
    <t>-1350376773</t>
  </si>
  <si>
    <t>5.2</t>
  </si>
  <si>
    <t>Poloodrostky, vel. 51 do 120 cm, s balem</t>
  </si>
  <si>
    <t>35</t>
  </si>
  <si>
    <t>POL1.1</t>
  </si>
  <si>
    <t>Betula pendula - bříza bělokorá</t>
  </si>
  <si>
    <t>172619948</t>
  </si>
  <si>
    <t>36</t>
  </si>
  <si>
    <t>POL2.1</t>
  </si>
  <si>
    <t>Carpinus betulus – habr obecný</t>
  </si>
  <si>
    <t>880176689</t>
  </si>
  <si>
    <t>37</t>
  </si>
  <si>
    <t>POL3.1</t>
  </si>
  <si>
    <t>Pinus sylvestris – borovice lesní</t>
  </si>
  <si>
    <t>-1541200713</t>
  </si>
  <si>
    <t>38</t>
  </si>
  <si>
    <t>POL4.1</t>
  </si>
  <si>
    <t>-923577869</t>
  </si>
  <si>
    <t>39</t>
  </si>
  <si>
    <t>POL5.1</t>
  </si>
  <si>
    <t>Quercus petraea – dub zimní</t>
  </si>
  <si>
    <t>-178866478</t>
  </si>
  <si>
    <t>40</t>
  </si>
  <si>
    <t>POL6.1</t>
  </si>
  <si>
    <t>Sorbus aucuparia – jeřáb ptačí</t>
  </si>
  <si>
    <t>846685313</t>
  </si>
  <si>
    <t>41</t>
  </si>
  <si>
    <t>POL7.1</t>
  </si>
  <si>
    <t>Tilia cordata – lípa malolistá</t>
  </si>
  <si>
    <t>-1947458289</t>
  </si>
  <si>
    <t>5.3</t>
  </si>
  <si>
    <t>Sazenice, vel. 30-60cm, s balem</t>
  </si>
  <si>
    <t>42</t>
  </si>
  <si>
    <t>SAZ1.1</t>
  </si>
  <si>
    <t>Crataegus laevigata – hloh obecný</t>
  </si>
  <si>
    <t>-2039786191</t>
  </si>
  <si>
    <t>43</t>
  </si>
  <si>
    <t>SAZ2.1</t>
  </si>
  <si>
    <t>Crataegus monogyna – hloh jednosemenný</t>
  </si>
  <si>
    <t>-923871847</t>
  </si>
  <si>
    <t>44</t>
  </si>
  <si>
    <t>SAZ3.1</t>
  </si>
  <si>
    <t>Euonymus europaeus – brslen evropský</t>
  </si>
  <si>
    <t>-1188162100</t>
  </si>
  <si>
    <t>45</t>
  </si>
  <si>
    <t>SAZ4.1</t>
  </si>
  <si>
    <t>Ligustrum vulgare – ptačí zob obecný</t>
  </si>
  <si>
    <t>-72685217</t>
  </si>
  <si>
    <t>46</t>
  </si>
  <si>
    <t>SAZ5.1</t>
  </si>
  <si>
    <t>Prunus spinosa – trnka obecná</t>
  </si>
  <si>
    <t>72457595</t>
  </si>
  <si>
    <t>47</t>
  </si>
  <si>
    <t>SAZ6.1</t>
  </si>
  <si>
    <t>Rosa canina – růže šípková</t>
  </si>
  <si>
    <t>169764078</t>
  </si>
  <si>
    <t>VRN</t>
  </si>
  <si>
    <t>Vedlejší rozpočtové náklady</t>
  </si>
  <si>
    <t>VRN1</t>
  </si>
  <si>
    <t>Průzkumné, zeměměřičské a projektové práce</t>
  </si>
  <si>
    <t>48</t>
  </si>
  <si>
    <t>012002000</t>
  </si>
  <si>
    <t>Zeměměřičské práce</t>
  </si>
  <si>
    <t>1024</t>
  </si>
  <si>
    <t>1671772131</t>
  </si>
  <si>
    <t>https://podminky.urs.cz/item/CS_URS_2025_01/012002000</t>
  </si>
  <si>
    <t>625  +  390   "Zaměření před stavbou, vytyčení stavby, vytyčení lomových bodů parcel "</t>
  </si>
  <si>
    <t>49</t>
  </si>
  <si>
    <t>011303000</t>
  </si>
  <si>
    <t>Archeologická činnost</t>
  </si>
  <si>
    <t>-162023215</t>
  </si>
  <si>
    <t>https://podminky.urs.cz/item/CS_URS_2025_01/011303000</t>
  </si>
  <si>
    <t>50</t>
  </si>
  <si>
    <t>031002000</t>
  </si>
  <si>
    <t xml:space="preserve">Související přípravné práce </t>
  </si>
  <si>
    <t>794340898</t>
  </si>
  <si>
    <t>https://podminky.urs.cz/item/CS_URS_2025_01/031002000</t>
  </si>
  <si>
    <t>51</t>
  </si>
  <si>
    <t>R119005111</t>
  </si>
  <si>
    <t xml:space="preserve">Vytyčení výsadeb </t>
  </si>
  <si>
    <t>1222636456</t>
  </si>
  <si>
    <t>VRN3</t>
  </si>
  <si>
    <t>Zařízení staveniště</t>
  </si>
  <si>
    <t>52</t>
  </si>
  <si>
    <t>034503000</t>
  </si>
  <si>
    <t>Informační tabule na staveništi</t>
  </si>
  <si>
    <t>ks…</t>
  </si>
  <si>
    <t>-1100860685</t>
  </si>
  <si>
    <t>https://podminky.urs.cz/item/CS_URS_2025_01/034503000</t>
  </si>
  <si>
    <t>Soupis:</t>
  </si>
  <si>
    <t>1-1 - LBC7  následná péče 1.rok</t>
  </si>
  <si>
    <t xml:space="preserve">    1-1 - LBC7 následná péče 1. rok</t>
  </si>
  <si>
    <t>LBC7 následná péče 1. rok</t>
  </si>
  <si>
    <t>111151331</t>
  </si>
  <si>
    <t>Pokosení trávníku při souvislé ploše přes 10000 m2 lučního v rovině nebo svahu do 1:5</t>
  </si>
  <si>
    <t>1166495214</t>
  </si>
  <si>
    <t>https://podminky.urs.cz/item/CS_URS_2025_01/111151331</t>
  </si>
  <si>
    <t>((3886  + 12947 )  - 967 )*3     "(celková plocha setí  - mulč ) *3 x ročně 1. roce péče "</t>
  </si>
  <si>
    <t>pokosení trávníku - (3 x ročně 1. roce péče,  2x v dalších letech)</t>
  </si>
  <si>
    <t>1386842789</t>
  </si>
  <si>
    <t>((696 + 254 )   +  17 ) * 0,1</t>
  </si>
  <si>
    <t xml:space="preserve"> doplnění mulče v místech kde není požadovaná tloušťka 10cm  (10 %),     (linie m2 + soliterní stromy m2  ) x 0,1</t>
  </si>
  <si>
    <t>340562439</t>
  </si>
  <si>
    <t>96,7  *  0,1  " (tl. do 0,1 m /m2) "</t>
  </si>
  <si>
    <t>184815166</t>
  </si>
  <si>
    <t>Ochrana sazenic ručním ožínáním celoplošné sklon do 1:5 při viditelnosti dobré, výšky od 30 do 60 cm</t>
  </si>
  <si>
    <t>ar</t>
  </si>
  <si>
    <t>756210358</t>
  </si>
  <si>
    <t>https://podminky.urs.cz/item/CS_URS_2025_01/184815166</t>
  </si>
  <si>
    <t>(((696 + 254 )   +  17) * 0,01)*2</t>
  </si>
  <si>
    <t>celoplošně (2x ročně) - ruční ožínání , plocha mulče ((linie m2 + soliterní stromy m2  ) x2 ročně) , 1m2=0,01ar</t>
  </si>
  <si>
    <t>-1339688883</t>
  </si>
  <si>
    <t>(232 + 68)  +  (928 + 322 ) +  17</t>
  </si>
  <si>
    <t>poloodrostek 51-120 cm , sazenice 30-60 cm, soliterní  stromy</t>
  </si>
  <si>
    <t>-739245422</t>
  </si>
  <si>
    <t>1660259615</t>
  </si>
  <si>
    <t xml:space="preserve">(   (17  * 45) +  ( (  232 +  68 )   * 15 )   +  (( 928  +  322  )  * 5 )   ) / 1000   *  10   " m3 "  </t>
  </si>
  <si>
    <t>( ks soliterní  stromů  x 45l  ) + (ks poloodrostků  x 15 l ) + (keřů x 5 l ) /  přepočet 1000 litrů =1 m3    * 10 x ročně</t>
  </si>
  <si>
    <t>Zalití rostlin vodou bodově k rostlinám (1m3 = 1000 litrů) ,     vč.vody, (10 x ročně)</t>
  </si>
  <si>
    <t>1332469515</t>
  </si>
  <si>
    <t>549711405</t>
  </si>
  <si>
    <t>"+ 6 km" (6  * 115,15  )</t>
  </si>
  <si>
    <t>1-2 - LBC7  následná péče 2.rok</t>
  </si>
  <si>
    <t xml:space="preserve">    1-2 - LBC7 následná péče 2. rok</t>
  </si>
  <si>
    <t>LBC7 následná péče 2. rok</t>
  </si>
  <si>
    <t>((3886  + 12947 )  - 967 )*2     "(celková plocha setí  - mulč ) *2  "</t>
  </si>
  <si>
    <t>pokosení trávníku - 2 x ročně</t>
  </si>
  <si>
    <t xml:space="preserve">((17  * 45) +  ( (  232 +  68 )   * 15 )   +  (( 928  +  322  )  * 5 ) ) / 1000   *  10   " m3 "  </t>
  </si>
  <si>
    <t>1-3 - LBC7  následná péče 3.rok</t>
  </si>
  <si>
    <t xml:space="preserve">    1-3 - LBC7 následná péče 3. rok</t>
  </si>
  <si>
    <t>LBC7 následná péče 3. rok</t>
  </si>
  <si>
    <t>2 - Výsadba LBC 9 Hrabětice</t>
  </si>
  <si>
    <t xml:space="preserve">    3 - Oplocení buňky L , berlička pro ptáky</t>
  </si>
  <si>
    <t>(6093  + 7799  +  1456  ) * 2     " Směs do sadových mezipásů  +  směs na krajinné louky  + směs druhově obohacena"</t>
  </si>
  <si>
    <t>30696  * 0,0003   "použití postřiku   0,0003 litrů = 1m2"</t>
  </si>
  <si>
    <t>(6093  + 7799  +  1456  )   / 10000     " Směs do sadových mezipásů  +  směs na krajinné louky  + směs druhově obohacena"</t>
  </si>
  <si>
    <t>(6093  + 7799  +  1456  )   " Směs do sadových mezipásů  +  směs na krajinné louky  + směs druhově obohacena"</t>
  </si>
  <si>
    <t>(6093  + 7799  +  1456  )  * 0,0001     " Směs do sadových mezipásů  +  směs na krajinné louky  + směs druhově obohacena"</t>
  </si>
  <si>
    <t>( (6093    * 0,0001  )   * 200  ) " Směs do sadových mezipásů"  "(plocha m2  * 0,0001 převod na ha  * kg travní osivo na ha )"</t>
  </si>
  <si>
    <t>travní osivo  (20g travního osiva na 1m2)   (200kg osiva na 1ha) - SMĚS DO SADOVÝCH MEZIPÁSŮ</t>
  </si>
  <si>
    <t>(  (7799    * 0,0001  )   *40  ) " Směs na krajinné louky "  "(plocha m2  * 0,0001 převod na ha  * kg travní osivo na ha )"</t>
  </si>
  <si>
    <t>travní osivo  (4g travního osiva na 1m2) (40kg osiva na 1ha) - KRAJINNÁ LOUKA</t>
  </si>
  <si>
    <t>PÁLAVA</t>
  </si>
  <si>
    <t>osivo směs travní   druhově obohacená</t>
  </si>
  <si>
    <t>2146352098</t>
  </si>
  <si>
    <t>( (1456    * 0,0001  )   *40  ) "  Druhově obohacená směs "  "(plocha m2  * 0,0001 převod na ha  * kg travní osivo na ha )"</t>
  </si>
  <si>
    <t>travní osivo  (4g travního osiva na 1m2) (40kg osiva na 1ha) - DRUHOVĚ OBOHACENÁ SMĚS</t>
  </si>
  <si>
    <t>Složení</t>
  </si>
  <si>
    <t xml:space="preserve">Trávy 60 %: bojínek tuhý 3 %, kostřava červená dlouze výběžkatá ´Petruna´ 15 %, kostřava žlábkatá 5 %, kostřava drsnolistá ´Dorotka´ 12 %, </t>
  </si>
  <si>
    <t>lipnice smáčknutá 4 %, lipnice luční ´Slezanka´ 13 %, psineček obecný ´Polana´ 3 % smělek štíhlý 1 %, %, tomka vonná 4 %</t>
  </si>
  <si>
    <t xml:space="preserve">Byliny 20 %:čekanka obecná 1,2 %, divizna rakouská 0,3 %, dobromysl obecná 1,8 %, hlaváč bledožlutý 1,4 %, hvozdík kartouzek 1,5 %, </t>
  </si>
  <si>
    <t xml:space="preserve">chrpa čekánek 0,6 %, jitrocel prostřední 0,6 %, kopretina irkutská 3 %, kozí brada východní 0,3 %, %, krvavec menší 1,6 %, mochna stříbrná 1,2 %, </t>
  </si>
  <si>
    <t xml:space="preserve">mrkev obecná 0,5 %, pilát lékařský 0,5 %, řebříček obecný 1 %, svízel syřišťový 0,7 %, šalvěj hajní 2,1 %, třezalka tečkovaná 1,5 </t>
  </si>
  <si>
    <t>zvonek řepkovitý 0,2 %</t>
  </si>
  <si>
    <t xml:space="preserve">Jeteloviny 20 %: čičorka pestrá ´Eroza´ 0,5 %, jetel luční ´Spurt´ 2 %, komonice bílá ´Meba´ 1 %, štírovník růžkatý ´Táborák´ 3 %, </t>
  </si>
  <si>
    <t>tolice dětelová ´Ekola´ 2 %, úročník bolhoj ´Pamir´ 7 %, vičenec ligrus ´Višňovský´ 4,5 %</t>
  </si>
  <si>
    <t>502  "bm     Oplocení lesních kultur, výška 1,5 m s drátěným pletivem, dřevěnými kůly rozteč 3m s drátěným pletivem    vč. materiálu"</t>
  </si>
  <si>
    <t>3 * 4  " bm  =  ks  dvoukřídlá   vjezdové brány   *  délka dvoukřídlé brány "</t>
  </si>
  <si>
    <t>Oplocení buňky L , berlička pro ptáky</t>
  </si>
  <si>
    <t>R PD02a</t>
  </si>
  <si>
    <t>Instalace odsedávky (berliček ) pro dravce, vč.materiálu</t>
  </si>
  <si>
    <t>9806110</t>
  </si>
  <si>
    <t>R184215111</t>
  </si>
  <si>
    <t xml:space="preserve">Ukotvení kůlů + instalace příček - ochrana vysoké trávy - výsadbová skupina L </t>
  </si>
  <si>
    <t>530380187</t>
  </si>
  <si>
    <t>60591253</t>
  </si>
  <si>
    <t>kůl vyvazovací dřevěný impregnovaný D 8cm dl 2m</t>
  </si>
  <si>
    <t>330186145</t>
  </si>
  <si>
    <t>16 * 4 " ks buněk  *  počet kůlu na 1 buňku =&gt;  linie L - čtverec  4.0m  x   4.0m"</t>
  </si>
  <si>
    <t>RM řezivo- příčka</t>
  </si>
  <si>
    <t>smrková  prkna 2. jakost netříděná, šířka 80-200mm , tloušťka 2,4cm</t>
  </si>
  <si>
    <t>2104588386</t>
  </si>
  <si>
    <t>(16 * 0,2 )  *  16  " (bm delka prkna na 1 buňku   *  m šířka prkna )  *  počet buněk "</t>
  </si>
  <si>
    <t>sm. prkna 2. jakost netříděná  šířka 80-200mm , tloušťka 0,24</t>
  </si>
  <si>
    <t>896  + 2008    " poloodrostek 51-120 cm  +   sazenice 30-60 cm "</t>
  </si>
  <si>
    <t>896    "  poloodrostek 51-120 cm   -  ukotvení poloodrostku   "</t>
  </si>
  <si>
    <t>896   "  1strom - poloodrostek - 1 chránička   "</t>
  </si>
  <si>
    <t>896  "poloodrostky"</t>
  </si>
  <si>
    <t>16  +  28   " soliterní stromy   =&gt;  linie  L   + stromy podél obloukové cesty"</t>
  </si>
  <si>
    <t>16  +  28   " soliterní stromy , cena práce včetně pletiva"</t>
  </si>
  <si>
    <t>(2904 + 44 ) *  2 * 0,01   " ( ks dřevin ) *   počet tablet / 1ks dřeviny  *  0,01 =&gt; jedna tableta 10g = 0,01kg"</t>
  </si>
  <si>
    <t>2  *    (   ( 2904  * (0,25 * 0,25 * 0,25) )    +    (44 * 0,125)  )</t>
  </si>
  <si>
    <t>(1900 )   +  44 "  ( linie  )       +      soliterní stromy"</t>
  </si>
  <si>
    <t>((1900 )   +  17 )   *  0,1 "  ( linie  )       +      soliterní stromy"</t>
  </si>
  <si>
    <t xml:space="preserve"> ( 2904 )   +  44   "  (  poloodrostky  + sazenice )    +   soliterní  stromy "</t>
  </si>
  <si>
    <t>2948 / 250</t>
  </si>
  <si>
    <t>((44 * 45) +  ( 896   * 15  )   +  (2008  *  5) ) / 1000  " m3 "</t>
  </si>
  <si>
    <t>25,46</t>
  </si>
  <si>
    <t>"+ 6 km"  6  *  25,46</t>
  </si>
  <si>
    <t>ST1.1</t>
  </si>
  <si>
    <t>Quercus robur – dub letní</t>
  </si>
  <si>
    <t>-91637288</t>
  </si>
  <si>
    <t>ST2.1</t>
  </si>
  <si>
    <t>Ulmus minor – jilm habrolistý</t>
  </si>
  <si>
    <t>-2064487823</t>
  </si>
  <si>
    <t>POL.1</t>
  </si>
  <si>
    <t>109630972</t>
  </si>
  <si>
    <t>POL.2</t>
  </si>
  <si>
    <t>-106174949</t>
  </si>
  <si>
    <t>POL.3</t>
  </si>
  <si>
    <t>-1865528730</t>
  </si>
  <si>
    <t>POL.4</t>
  </si>
  <si>
    <t>Quercus cerris - dub cer</t>
  </si>
  <si>
    <t>-1206923678</t>
  </si>
  <si>
    <t>POL.5</t>
  </si>
  <si>
    <t>160212189</t>
  </si>
  <si>
    <t>POL.6</t>
  </si>
  <si>
    <t>-2042636081</t>
  </si>
  <si>
    <t>POL.7</t>
  </si>
  <si>
    <t>489930585</t>
  </si>
  <si>
    <t>SAZ.1</t>
  </si>
  <si>
    <t>Corylus avellana – líska obecná</t>
  </si>
  <si>
    <t>2091744443</t>
  </si>
  <si>
    <t>SAZ.2</t>
  </si>
  <si>
    <t>-1289682739</t>
  </si>
  <si>
    <t>SAZ.3</t>
  </si>
  <si>
    <t>1850967904</t>
  </si>
  <si>
    <t>SAZ.4</t>
  </si>
  <si>
    <t>1187971930</t>
  </si>
  <si>
    <t>SAZ.5</t>
  </si>
  <si>
    <t>-80607817</t>
  </si>
  <si>
    <t>509  "Zaměření před stavbou, vytyčení stavby, vytyčení lomových bodů parcel "</t>
  </si>
  <si>
    <t>Související přípravné práce</t>
  </si>
  <si>
    <t>53</t>
  </si>
  <si>
    <t>54</t>
  </si>
  <si>
    <t>2-1 - LBC9  následná péče 1.rok</t>
  </si>
  <si>
    <t xml:space="preserve">    2-1 - LBC9  následná péče 1.rok</t>
  </si>
  <si>
    <t>-2064383488</t>
  </si>
  <si>
    <t>((6093  + 7799  +  1456  )  - (   1900    +  44) )  *  3      "(celková plocha setí  - mulč ) * 3 x ročně 1. roce péče "</t>
  </si>
  <si>
    <t>pokosení trávníku -  (3 x ročně 1. roce péče,  2x v dalších letech)</t>
  </si>
  <si>
    <t>-1591079138</t>
  </si>
  <si>
    <t>(1900    +  44 ) * 0,1</t>
  </si>
  <si>
    <t>1808567030</t>
  </si>
  <si>
    <t>194,4  *  0,1  " (tl. do 0,1 m /m2) "</t>
  </si>
  <si>
    <t>-546741643</t>
  </si>
  <si>
    <t>((  2904    +  44 ) * 0,01)   *    2</t>
  </si>
  <si>
    <t>celoplošně (2x ročně) - ruční ožínání , plocha mulče ((linie m2 + soliterní stromy m2  ) x2 ročně) ,      1m2=0,01ar</t>
  </si>
  <si>
    <t>199313433</t>
  </si>
  <si>
    <t>896  + 2008   +  44</t>
  </si>
  <si>
    <t>-230669645</t>
  </si>
  <si>
    <t>2948  /  250</t>
  </si>
  <si>
    <t>1035905011</t>
  </si>
  <si>
    <t xml:space="preserve"> ( (44 * 45) +  ( 896   * 15  )   +  (2008  *  5) ) / 1000   * 10   " m3 "  </t>
  </si>
  <si>
    <t>( ks soliterní  stromů  x 45l  ) + (ks poloodrostků  x 15 l ) + (keřů x 5 l ) /  přepočet 1000 litrů =1 m3  * 10 x ročně</t>
  </si>
  <si>
    <t>1036330055</t>
  </si>
  <si>
    <t>-1428693153</t>
  </si>
  <si>
    <t>"+ 6 km" (6   *  254,6)</t>
  </si>
  <si>
    <t>2-2 - LBC9  následná péče 2.rok</t>
  </si>
  <si>
    <t xml:space="preserve">    2-2 - LBC9  následná péče 2.rok</t>
  </si>
  <si>
    <t>((6093  + 7799  +  1456  )  - ((1900 )   +  44) )  *  2      "(celková plocha setí  - mulč ) * 2  "</t>
  </si>
  <si>
    <t>((1900 )   +  44 ) * 0,1</t>
  </si>
  <si>
    <t xml:space="preserve">   ((44 * 45) +  ( 896   * 15  )   +  (2008  *  5) ) / 1000   * 10   " m3 "  </t>
  </si>
  <si>
    <t>2-3 - LBC9  následná péče 3.rok</t>
  </si>
  <si>
    <t xml:space="preserve">    2-3 - LBC9  následná péče 3.rok</t>
  </si>
  <si>
    <t>SEZNAM FIGUR</t>
  </si>
  <si>
    <t>Výměra</t>
  </si>
  <si>
    <t>zálivka SO1  1x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</si>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</sst>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23" xfId="0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50" fillId="0" borderId="1" xfId="0" applyFont="1" applyBorder="1" applyAlignment="1">
      <alignment vertical="top"/>
    </xf>
    <xf numFmtId="0" fontId="50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center" vertical="center"/>
    </xf>
    <xf numFmtId="49" fontId="50" fillId="0" borderId="1" xfId="0" applyNumberFormat="1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1" fillId="4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1" fillId="4" borderId="8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9.xml"/><Relationship Id="rId3" Type="http://schemas.openxmlformats.org/officeDocument/2006/relationships/hyperlink" Target="https://podminky.urs.cz/item/CS_URS_2025_01/184815166" TargetMode="External"/><Relationship Id="rId7" Type="http://schemas.openxmlformats.org/officeDocument/2006/relationships/hyperlink" Target="https://podminky.urs.cz/item/CS_URS_2025_01/185851129" TargetMode="External"/><Relationship Id="rId2" Type="http://schemas.openxmlformats.org/officeDocument/2006/relationships/hyperlink" Target="https://podminky.urs.cz/item/CS_URS_2025_01/184911421" TargetMode="External"/><Relationship Id="rId1" Type="http://schemas.openxmlformats.org/officeDocument/2006/relationships/hyperlink" Target="https://podminky.urs.cz/item/CS_URS_2025_01/111151331" TargetMode="External"/><Relationship Id="rId6" Type="http://schemas.openxmlformats.org/officeDocument/2006/relationships/hyperlink" Target="https://podminky.urs.cz/item/CS_URS_2025_01/185851121" TargetMode="External"/><Relationship Id="rId5" Type="http://schemas.openxmlformats.org/officeDocument/2006/relationships/hyperlink" Target="https://podminky.urs.cz/item/CS_URS_2025_01/185804312" TargetMode="External"/><Relationship Id="rId4" Type="http://schemas.openxmlformats.org/officeDocument/2006/relationships/hyperlink" Target="https://podminky.urs.cz/item/CS_URS_2025_01/184813111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84215112" TargetMode="External"/><Relationship Id="rId13" Type="http://schemas.openxmlformats.org/officeDocument/2006/relationships/hyperlink" Target="https://podminky.urs.cz/item/CS_URS_2025_01/184813121" TargetMode="External"/><Relationship Id="rId18" Type="http://schemas.openxmlformats.org/officeDocument/2006/relationships/hyperlink" Target="https://podminky.urs.cz/item/CS_URS_2025_01/185851129" TargetMode="External"/><Relationship Id="rId3" Type="http://schemas.openxmlformats.org/officeDocument/2006/relationships/hyperlink" Target="https://podminky.urs.cz/item/CS_URS_2025_01/183403152" TargetMode="External"/><Relationship Id="rId21" Type="http://schemas.openxmlformats.org/officeDocument/2006/relationships/hyperlink" Target="https://podminky.urs.cz/item/CS_URS_2025_01/011303000" TargetMode="External"/><Relationship Id="rId7" Type="http://schemas.openxmlformats.org/officeDocument/2006/relationships/hyperlink" Target="https://podminky.urs.cz/item/CS_URS_2025_01/184211311" TargetMode="External"/><Relationship Id="rId12" Type="http://schemas.openxmlformats.org/officeDocument/2006/relationships/hyperlink" Target="https://podminky.urs.cz/item/CS_URS_2025_01/184215132" TargetMode="External"/><Relationship Id="rId17" Type="http://schemas.openxmlformats.org/officeDocument/2006/relationships/hyperlink" Target="https://podminky.urs.cz/item/CS_URS_2025_01/185851121" TargetMode="External"/><Relationship Id="rId2" Type="http://schemas.openxmlformats.org/officeDocument/2006/relationships/hyperlink" Target="https://podminky.urs.cz/item/CS_URS_2025_01/183551113" TargetMode="External"/><Relationship Id="rId16" Type="http://schemas.openxmlformats.org/officeDocument/2006/relationships/hyperlink" Target="https://podminky.urs.cz/item/CS_URS_2025_01/185804312" TargetMode="External"/><Relationship Id="rId20" Type="http://schemas.openxmlformats.org/officeDocument/2006/relationships/hyperlink" Target="https://podminky.urs.cz/item/CS_URS_2025_01/012002000" TargetMode="External"/><Relationship Id="rId1" Type="http://schemas.openxmlformats.org/officeDocument/2006/relationships/hyperlink" Target="https://podminky.urs.cz/item/CS_URS_2025_01/184853511" TargetMode="External"/><Relationship Id="rId6" Type="http://schemas.openxmlformats.org/officeDocument/2006/relationships/hyperlink" Target="https://podminky.urs.cz/item/CS_URS_2025_01/R348951251" TargetMode="External"/><Relationship Id="rId11" Type="http://schemas.openxmlformats.org/officeDocument/2006/relationships/hyperlink" Target="https://podminky.urs.cz/item/CS_URS_2025_01/184102111" TargetMode="External"/><Relationship Id="rId24" Type="http://schemas.openxmlformats.org/officeDocument/2006/relationships/drawing" Target="../drawings/drawing2.xml"/><Relationship Id="rId5" Type="http://schemas.openxmlformats.org/officeDocument/2006/relationships/hyperlink" Target="https://podminky.urs.cz/item/CS_URS_2025_01/180451111" TargetMode="External"/><Relationship Id="rId15" Type="http://schemas.openxmlformats.org/officeDocument/2006/relationships/hyperlink" Target="https://podminky.urs.cz/item/CS_URS_2025_01/184813111" TargetMode="External"/><Relationship Id="rId23" Type="http://schemas.openxmlformats.org/officeDocument/2006/relationships/hyperlink" Target="https://podminky.urs.cz/item/CS_URS_2025_01/034503000" TargetMode="External"/><Relationship Id="rId10" Type="http://schemas.openxmlformats.org/officeDocument/2006/relationships/hyperlink" Target="https://podminky.urs.cz/item/CS_URS_2025_01/183101114" TargetMode="External"/><Relationship Id="rId19" Type="http://schemas.openxmlformats.org/officeDocument/2006/relationships/hyperlink" Target="https://podminky.urs.cz/item/CS_URS_2025_01/998231311" TargetMode="External"/><Relationship Id="rId4" Type="http://schemas.openxmlformats.org/officeDocument/2006/relationships/hyperlink" Target="https://podminky.urs.cz/item/CS_URS_2025_01/183403161" TargetMode="External"/><Relationship Id="rId9" Type="http://schemas.openxmlformats.org/officeDocument/2006/relationships/hyperlink" Target="https://podminky.urs.cz/item/CS_URS_2025_01/184813113" TargetMode="External"/><Relationship Id="rId14" Type="http://schemas.openxmlformats.org/officeDocument/2006/relationships/hyperlink" Target="https://podminky.urs.cz/item/CS_URS_2025_01/184911421" TargetMode="External"/><Relationship Id="rId22" Type="http://schemas.openxmlformats.org/officeDocument/2006/relationships/hyperlink" Target="https://podminky.urs.cz/item/CS_URS_2025_01/031002000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https://podminky.urs.cz/item/CS_URS_2025_01/184815166" TargetMode="External"/><Relationship Id="rId7" Type="http://schemas.openxmlformats.org/officeDocument/2006/relationships/hyperlink" Target="https://podminky.urs.cz/item/CS_URS_2025_01/185851129" TargetMode="External"/><Relationship Id="rId2" Type="http://schemas.openxmlformats.org/officeDocument/2006/relationships/hyperlink" Target="https://podminky.urs.cz/item/CS_URS_2025_01/184911421" TargetMode="External"/><Relationship Id="rId1" Type="http://schemas.openxmlformats.org/officeDocument/2006/relationships/hyperlink" Target="https://podminky.urs.cz/item/CS_URS_2025_01/111151331" TargetMode="External"/><Relationship Id="rId6" Type="http://schemas.openxmlformats.org/officeDocument/2006/relationships/hyperlink" Target="https://podminky.urs.cz/item/CS_URS_2025_01/185851121" TargetMode="External"/><Relationship Id="rId5" Type="http://schemas.openxmlformats.org/officeDocument/2006/relationships/hyperlink" Target="https://podminky.urs.cz/item/CS_URS_2025_01/185804312" TargetMode="External"/><Relationship Id="rId4" Type="http://schemas.openxmlformats.org/officeDocument/2006/relationships/hyperlink" Target="https://podminky.urs.cz/item/CS_URS_2025_01/1848131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4.xml"/><Relationship Id="rId3" Type="http://schemas.openxmlformats.org/officeDocument/2006/relationships/hyperlink" Target="https://podminky.urs.cz/item/CS_URS_2025_01/184815166" TargetMode="External"/><Relationship Id="rId7" Type="http://schemas.openxmlformats.org/officeDocument/2006/relationships/hyperlink" Target="https://podminky.urs.cz/item/CS_URS_2025_01/185851129" TargetMode="External"/><Relationship Id="rId2" Type="http://schemas.openxmlformats.org/officeDocument/2006/relationships/hyperlink" Target="https://podminky.urs.cz/item/CS_URS_2025_01/184911421" TargetMode="External"/><Relationship Id="rId1" Type="http://schemas.openxmlformats.org/officeDocument/2006/relationships/hyperlink" Target="https://podminky.urs.cz/item/CS_URS_2025_01/111151331" TargetMode="External"/><Relationship Id="rId6" Type="http://schemas.openxmlformats.org/officeDocument/2006/relationships/hyperlink" Target="https://podminky.urs.cz/item/CS_URS_2025_01/185851121" TargetMode="External"/><Relationship Id="rId5" Type="http://schemas.openxmlformats.org/officeDocument/2006/relationships/hyperlink" Target="https://podminky.urs.cz/item/CS_URS_2025_01/185804312" TargetMode="External"/><Relationship Id="rId4" Type="http://schemas.openxmlformats.org/officeDocument/2006/relationships/hyperlink" Target="https://podminky.urs.cz/item/CS_URS_2025_01/1848131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5.xml"/><Relationship Id="rId3" Type="http://schemas.openxmlformats.org/officeDocument/2006/relationships/hyperlink" Target="https://podminky.urs.cz/item/CS_URS_2025_01/184815166" TargetMode="External"/><Relationship Id="rId7" Type="http://schemas.openxmlformats.org/officeDocument/2006/relationships/hyperlink" Target="https://podminky.urs.cz/item/CS_URS_2025_01/185851129" TargetMode="External"/><Relationship Id="rId2" Type="http://schemas.openxmlformats.org/officeDocument/2006/relationships/hyperlink" Target="https://podminky.urs.cz/item/CS_URS_2025_01/184911421" TargetMode="External"/><Relationship Id="rId1" Type="http://schemas.openxmlformats.org/officeDocument/2006/relationships/hyperlink" Target="https://podminky.urs.cz/item/CS_URS_2025_01/111151331" TargetMode="External"/><Relationship Id="rId6" Type="http://schemas.openxmlformats.org/officeDocument/2006/relationships/hyperlink" Target="https://podminky.urs.cz/item/CS_URS_2025_01/185851121" TargetMode="External"/><Relationship Id="rId5" Type="http://schemas.openxmlformats.org/officeDocument/2006/relationships/hyperlink" Target="https://podminky.urs.cz/item/CS_URS_2025_01/185804312" TargetMode="External"/><Relationship Id="rId4" Type="http://schemas.openxmlformats.org/officeDocument/2006/relationships/hyperlink" Target="https://podminky.urs.cz/item/CS_URS_2025_01/184813111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184215112" TargetMode="External"/><Relationship Id="rId13" Type="http://schemas.openxmlformats.org/officeDocument/2006/relationships/hyperlink" Target="https://podminky.urs.cz/item/CS_URS_2025_01/184813121" TargetMode="External"/><Relationship Id="rId18" Type="http://schemas.openxmlformats.org/officeDocument/2006/relationships/hyperlink" Target="https://podminky.urs.cz/item/CS_URS_2025_01/185851129" TargetMode="External"/><Relationship Id="rId3" Type="http://schemas.openxmlformats.org/officeDocument/2006/relationships/hyperlink" Target="https://podminky.urs.cz/item/CS_URS_2025_01/183403152" TargetMode="External"/><Relationship Id="rId21" Type="http://schemas.openxmlformats.org/officeDocument/2006/relationships/hyperlink" Target="https://podminky.urs.cz/item/CS_URS_2025_01/011303000" TargetMode="External"/><Relationship Id="rId7" Type="http://schemas.openxmlformats.org/officeDocument/2006/relationships/hyperlink" Target="https://podminky.urs.cz/item/CS_URS_2025_01/184211311" TargetMode="External"/><Relationship Id="rId12" Type="http://schemas.openxmlformats.org/officeDocument/2006/relationships/hyperlink" Target="https://podminky.urs.cz/item/CS_URS_2025_01/184215132" TargetMode="External"/><Relationship Id="rId17" Type="http://schemas.openxmlformats.org/officeDocument/2006/relationships/hyperlink" Target="https://podminky.urs.cz/item/CS_URS_2025_01/185851121" TargetMode="External"/><Relationship Id="rId2" Type="http://schemas.openxmlformats.org/officeDocument/2006/relationships/hyperlink" Target="https://podminky.urs.cz/item/CS_URS_2025_01/183551113" TargetMode="External"/><Relationship Id="rId16" Type="http://schemas.openxmlformats.org/officeDocument/2006/relationships/hyperlink" Target="https://podminky.urs.cz/item/CS_URS_2025_01/185804312" TargetMode="External"/><Relationship Id="rId20" Type="http://schemas.openxmlformats.org/officeDocument/2006/relationships/hyperlink" Target="https://podminky.urs.cz/item/CS_URS_2025_01/012002000" TargetMode="External"/><Relationship Id="rId1" Type="http://schemas.openxmlformats.org/officeDocument/2006/relationships/hyperlink" Target="https://podminky.urs.cz/item/CS_URS_2025_01/184853511" TargetMode="External"/><Relationship Id="rId6" Type="http://schemas.openxmlformats.org/officeDocument/2006/relationships/hyperlink" Target="https://podminky.urs.cz/item/CS_URS_2025_01/R348951251" TargetMode="External"/><Relationship Id="rId11" Type="http://schemas.openxmlformats.org/officeDocument/2006/relationships/hyperlink" Target="https://podminky.urs.cz/item/CS_URS_2025_01/184102111" TargetMode="External"/><Relationship Id="rId24" Type="http://schemas.openxmlformats.org/officeDocument/2006/relationships/drawing" Target="../drawings/drawing6.xml"/><Relationship Id="rId5" Type="http://schemas.openxmlformats.org/officeDocument/2006/relationships/hyperlink" Target="https://podminky.urs.cz/item/CS_URS_2025_01/180451111" TargetMode="External"/><Relationship Id="rId15" Type="http://schemas.openxmlformats.org/officeDocument/2006/relationships/hyperlink" Target="https://podminky.urs.cz/item/CS_URS_2025_01/184813111" TargetMode="External"/><Relationship Id="rId23" Type="http://schemas.openxmlformats.org/officeDocument/2006/relationships/hyperlink" Target="https://podminky.urs.cz/item/CS_URS_2025_01/034503000" TargetMode="External"/><Relationship Id="rId10" Type="http://schemas.openxmlformats.org/officeDocument/2006/relationships/hyperlink" Target="https://podminky.urs.cz/item/CS_URS_2025_01/183101114" TargetMode="External"/><Relationship Id="rId19" Type="http://schemas.openxmlformats.org/officeDocument/2006/relationships/hyperlink" Target="https://podminky.urs.cz/item/CS_URS_2025_01/998231311" TargetMode="External"/><Relationship Id="rId4" Type="http://schemas.openxmlformats.org/officeDocument/2006/relationships/hyperlink" Target="https://podminky.urs.cz/item/CS_URS_2025_01/183403161" TargetMode="External"/><Relationship Id="rId9" Type="http://schemas.openxmlformats.org/officeDocument/2006/relationships/hyperlink" Target="https://podminky.urs.cz/item/CS_URS_2025_01/184813113" TargetMode="External"/><Relationship Id="rId14" Type="http://schemas.openxmlformats.org/officeDocument/2006/relationships/hyperlink" Target="https://podminky.urs.cz/item/CS_URS_2025_01/184911421" TargetMode="External"/><Relationship Id="rId22" Type="http://schemas.openxmlformats.org/officeDocument/2006/relationships/hyperlink" Target="https://podminky.urs.cz/item/CS_URS_2025_01/031002000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7.xml"/><Relationship Id="rId3" Type="http://schemas.openxmlformats.org/officeDocument/2006/relationships/hyperlink" Target="https://podminky.urs.cz/item/CS_URS_2025_01/184815166" TargetMode="External"/><Relationship Id="rId7" Type="http://schemas.openxmlformats.org/officeDocument/2006/relationships/hyperlink" Target="https://podminky.urs.cz/item/CS_URS_2025_01/185851129" TargetMode="External"/><Relationship Id="rId2" Type="http://schemas.openxmlformats.org/officeDocument/2006/relationships/hyperlink" Target="https://podminky.urs.cz/item/CS_URS_2025_01/184911421" TargetMode="External"/><Relationship Id="rId1" Type="http://schemas.openxmlformats.org/officeDocument/2006/relationships/hyperlink" Target="https://podminky.urs.cz/item/CS_URS_2025_01/111151331" TargetMode="External"/><Relationship Id="rId6" Type="http://schemas.openxmlformats.org/officeDocument/2006/relationships/hyperlink" Target="https://podminky.urs.cz/item/CS_URS_2025_01/185851121" TargetMode="External"/><Relationship Id="rId5" Type="http://schemas.openxmlformats.org/officeDocument/2006/relationships/hyperlink" Target="https://podminky.urs.cz/item/CS_URS_2025_01/185804312" TargetMode="External"/><Relationship Id="rId4" Type="http://schemas.openxmlformats.org/officeDocument/2006/relationships/hyperlink" Target="https://podminky.urs.cz/item/CS_URS_2025_01/184813111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8.xml"/><Relationship Id="rId3" Type="http://schemas.openxmlformats.org/officeDocument/2006/relationships/hyperlink" Target="https://podminky.urs.cz/item/CS_URS_2025_01/184815166" TargetMode="External"/><Relationship Id="rId7" Type="http://schemas.openxmlformats.org/officeDocument/2006/relationships/hyperlink" Target="https://podminky.urs.cz/item/CS_URS_2025_01/185851129" TargetMode="External"/><Relationship Id="rId2" Type="http://schemas.openxmlformats.org/officeDocument/2006/relationships/hyperlink" Target="https://podminky.urs.cz/item/CS_URS_2025_01/184911421" TargetMode="External"/><Relationship Id="rId1" Type="http://schemas.openxmlformats.org/officeDocument/2006/relationships/hyperlink" Target="https://podminky.urs.cz/item/CS_URS_2025_01/111151331" TargetMode="External"/><Relationship Id="rId6" Type="http://schemas.openxmlformats.org/officeDocument/2006/relationships/hyperlink" Target="https://podminky.urs.cz/item/CS_URS_2025_01/185851121" TargetMode="External"/><Relationship Id="rId5" Type="http://schemas.openxmlformats.org/officeDocument/2006/relationships/hyperlink" Target="https://podminky.urs.cz/item/CS_URS_2025_01/185804312" TargetMode="External"/><Relationship Id="rId4" Type="http://schemas.openxmlformats.org/officeDocument/2006/relationships/hyperlink" Target="https://podminky.urs.cz/item/CS_URS_2025_01/1848131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6"/>
  <sheetViews>
    <sheetView showGridLines="0" topLeftCell="A5" workbookViewId="0">
      <selection activeCell="AI17" sqref="AI17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92"/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292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91" t="s">
        <v>14</v>
      </c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R5" s="20"/>
      <c r="BE5" s="288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93" t="s">
        <v>17</v>
      </c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R6" s="20"/>
      <c r="BE6" s="289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289"/>
      <c r="BS7" s="17" t="s">
        <v>6</v>
      </c>
    </row>
    <row r="8" spans="1:74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89"/>
      <c r="BS8" s="17" t="s">
        <v>6</v>
      </c>
    </row>
    <row r="9" spans="1:74" ht="14.45" customHeight="1">
      <c r="B9" s="20"/>
      <c r="AR9" s="20"/>
      <c r="BE9" s="289"/>
      <c r="BS9" s="17" t="s">
        <v>6</v>
      </c>
    </row>
    <row r="10" spans="1:74" ht="12" customHeight="1">
      <c r="B10" s="20"/>
      <c r="D10" s="27" t="s">
        <v>25</v>
      </c>
      <c r="AK10" s="27" t="s">
        <v>26</v>
      </c>
      <c r="AN10" s="25" t="s">
        <v>27</v>
      </c>
      <c r="AR10" s="20"/>
      <c r="BE10" s="289"/>
      <c r="BS10" s="17" t="s">
        <v>6</v>
      </c>
    </row>
    <row r="11" spans="1:74" ht="18.399999999999999" customHeight="1">
      <c r="B11" s="20"/>
      <c r="E11" s="25" t="s">
        <v>28</v>
      </c>
      <c r="AK11" s="27" t="s">
        <v>29</v>
      </c>
      <c r="AN11" s="25" t="s">
        <v>30</v>
      </c>
      <c r="AR11" s="20"/>
      <c r="BE11" s="289"/>
      <c r="BS11" s="17" t="s">
        <v>6</v>
      </c>
    </row>
    <row r="12" spans="1:74" ht="6.95" customHeight="1">
      <c r="B12" s="20"/>
      <c r="AR12" s="20"/>
      <c r="BE12" s="289"/>
      <c r="BS12" s="17" t="s">
        <v>6</v>
      </c>
    </row>
    <row r="13" spans="1:74" ht="12" customHeight="1">
      <c r="B13" s="20"/>
      <c r="D13" s="27" t="s">
        <v>31</v>
      </c>
      <c r="AK13" s="27" t="s">
        <v>26</v>
      </c>
      <c r="AN13" s="29" t="s">
        <v>32</v>
      </c>
      <c r="AR13" s="20"/>
      <c r="BE13" s="289"/>
      <c r="BS13" s="17" t="s">
        <v>6</v>
      </c>
    </row>
    <row r="14" spans="1:74" ht="12.75">
      <c r="B14" s="20"/>
      <c r="E14" s="294" t="s">
        <v>32</v>
      </c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7" t="s">
        <v>29</v>
      </c>
      <c r="AN14" s="29" t="s">
        <v>32</v>
      </c>
      <c r="AR14" s="20"/>
      <c r="BE14" s="289"/>
      <c r="BS14" s="17" t="s">
        <v>6</v>
      </c>
    </row>
    <row r="15" spans="1:74" ht="6.95" customHeight="1">
      <c r="B15" s="20"/>
      <c r="AR15" s="20"/>
      <c r="BE15" s="289"/>
      <c r="BS15" s="17" t="s">
        <v>4</v>
      </c>
    </row>
    <row r="16" spans="1:74" ht="12" customHeight="1">
      <c r="B16" s="20"/>
      <c r="D16" s="27" t="s">
        <v>33</v>
      </c>
      <c r="AK16" s="27" t="s">
        <v>26</v>
      </c>
      <c r="AN16" s="25" t="s">
        <v>19</v>
      </c>
      <c r="AR16" s="20"/>
      <c r="BE16" s="289"/>
      <c r="BS16" s="17" t="s">
        <v>4</v>
      </c>
    </row>
    <row r="17" spans="2:71" ht="18.399999999999999" customHeight="1">
      <c r="B17" s="20"/>
      <c r="E17" s="25" t="s">
        <v>34</v>
      </c>
      <c r="AK17" s="27" t="s">
        <v>29</v>
      </c>
      <c r="AN17" s="25" t="s">
        <v>19</v>
      </c>
      <c r="AR17" s="20"/>
      <c r="BE17" s="289"/>
      <c r="BS17" s="17" t="s">
        <v>35</v>
      </c>
    </row>
    <row r="18" spans="2:71" ht="6.95" customHeight="1">
      <c r="B18" s="20"/>
      <c r="AR18" s="20"/>
      <c r="BE18" s="289"/>
      <c r="BS18" s="17" t="s">
        <v>6</v>
      </c>
    </row>
    <row r="19" spans="2:71" ht="12" customHeight="1">
      <c r="B19" s="20"/>
      <c r="D19" s="27" t="s">
        <v>36</v>
      </c>
      <c r="AK19" s="27" t="s">
        <v>26</v>
      </c>
      <c r="AN19" s="25" t="s">
        <v>19</v>
      </c>
      <c r="AR19" s="20"/>
      <c r="BE19" s="289"/>
      <c r="BS19" s="17" t="s">
        <v>6</v>
      </c>
    </row>
    <row r="20" spans="2:71" ht="18.399999999999999" customHeight="1">
      <c r="B20" s="20"/>
      <c r="E20" s="25" t="s">
        <v>34</v>
      </c>
      <c r="AK20" s="27" t="s">
        <v>29</v>
      </c>
      <c r="AN20" s="25" t="s">
        <v>19</v>
      </c>
      <c r="AR20" s="20"/>
      <c r="BE20" s="289"/>
      <c r="BS20" s="17" t="s">
        <v>4</v>
      </c>
    </row>
    <row r="21" spans="2:71" ht="6.95" customHeight="1">
      <c r="B21" s="20"/>
      <c r="AR21" s="20"/>
      <c r="BE21" s="289"/>
    </row>
    <row r="22" spans="2:71" ht="12" customHeight="1">
      <c r="B22" s="20"/>
      <c r="D22" s="27" t="s">
        <v>37</v>
      </c>
      <c r="AR22" s="20"/>
      <c r="BE22" s="289"/>
    </row>
    <row r="23" spans="2:71" ht="47.25" customHeight="1">
      <c r="B23" s="20"/>
      <c r="E23" s="296" t="s">
        <v>38</v>
      </c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6"/>
      <c r="AI23" s="296"/>
      <c r="AJ23" s="296"/>
      <c r="AK23" s="296"/>
      <c r="AL23" s="296"/>
      <c r="AM23" s="296"/>
      <c r="AN23" s="296"/>
      <c r="AR23" s="20"/>
      <c r="BE23" s="289"/>
    </row>
    <row r="24" spans="2:71" ht="6.95" customHeight="1">
      <c r="B24" s="20"/>
      <c r="AR24" s="20"/>
      <c r="BE24" s="289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89"/>
    </row>
    <row r="26" spans="2:71" s="1" customFormat="1" ht="25.9" customHeight="1">
      <c r="B26" s="32"/>
      <c r="D26" s="33" t="s">
        <v>39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97">
        <f>ROUND(AG54,2)</f>
        <v>0</v>
      </c>
      <c r="AL26" s="298"/>
      <c r="AM26" s="298"/>
      <c r="AN26" s="298"/>
      <c r="AO26" s="298"/>
      <c r="AR26" s="32"/>
      <c r="BE26" s="289"/>
    </row>
    <row r="27" spans="2:71" s="1" customFormat="1" ht="6.95" customHeight="1">
      <c r="B27" s="32"/>
      <c r="AR27" s="32"/>
      <c r="BE27" s="289"/>
    </row>
    <row r="28" spans="2:71" s="1" customFormat="1" ht="12.75">
      <c r="B28" s="32"/>
      <c r="L28" s="299" t="s">
        <v>40</v>
      </c>
      <c r="M28" s="299"/>
      <c r="N28" s="299"/>
      <c r="O28" s="299"/>
      <c r="P28" s="299"/>
      <c r="W28" s="299" t="s">
        <v>41</v>
      </c>
      <c r="X28" s="299"/>
      <c r="Y28" s="299"/>
      <c r="Z28" s="299"/>
      <c r="AA28" s="299"/>
      <c r="AB28" s="299"/>
      <c r="AC28" s="299"/>
      <c r="AD28" s="299"/>
      <c r="AE28" s="299"/>
      <c r="AK28" s="299" t="s">
        <v>42</v>
      </c>
      <c r="AL28" s="299"/>
      <c r="AM28" s="299"/>
      <c r="AN28" s="299"/>
      <c r="AO28" s="299"/>
      <c r="AR28" s="32"/>
      <c r="BE28" s="289"/>
    </row>
    <row r="29" spans="2:71" s="2" customFormat="1" ht="14.45" customHeight="1">
      <c r="B29" s="36"/>
      <c r="D29" s="27" t="s">
        <v>43</v>
      </c>
      <c r="F29" s="27" t="s">
        <v>44</v>
      </c>
      <c r="L29" s="302">
        <v>0.21</v>
      </c>
      <c r="M29" s="301"/>
      <c r="N29" s="301"/>
      <c r="O29" s="301"/>
      <c r="P29" s="301"/>
      <c r="W29" s="300">
        <f>ROUND(AZ54, 2)</f>
        <v>0</v>
      </c>
      <c r="X29" s="301"/>
      <c r="Y29" s="301"/>
      <c r="Z29" s="301"/>
      <c r="AA29" s="301"/>
      <c r="AB29" s="301"/>
      <c r="AC29" s="301"/>
      <c r="AD29" s="301"/>
      <c r="AE29" s="301"/>
      <c r="AK29" s="300">
        <f>ROUND(AV54, 2)</f>
        <v>0</v>
      </c>
      <c r="AL29" s="301"/>
      <c r="AM29" s="301"/>
      <c r="AN29" s="301"/>
      <c r="AO29" s="301"/>
      <c r="AR29" s="36"/>
      <c r="BE29" s="290"/>
    </row>
    <row r="30" spans="2:71" s="2" customFormat="1" ht="14.45" customHeight="1">
      <c r="B30" s="36"/>
      <c r="F30" s="27" t="s">
        <v>45</v>
      </c>
      <c r="L30" s="302">
        <v>0.12</v>
      </c>
      <c r="M30" s="301"/>
      <c r="N30" s="301"/>
      <c r="O30" s="301"/>
      <c r="P30" s="301"/>
      <c r="W30" s="300">
        <f>ROUND(BA54, 2)</f>
        <v>0</v>
      </c>
      <c r="X30" s="301"/>
      <c r="Y30" s="301"/>
      <c r="Z30" s="301"/>
      <c r="AA30" s="301"/>
      <c r="AB30" s="301"/>
      <c r="AC30" s="301"/>
      <c r="AD30" s="301"/>
      <c r="AE30" s="301"/>
      <c r="AK30" s="300">
        <f>ROUND(AW54, 2)</f>
        <v>0</v>
      </c>
      <c r="AL30" s="301"/>
      <c r="AM30" s="301"/>
      <c r="AN30" s="301"/>
      <c r="AO30" s="301"/>
      <c r="AR30" s="36"/>
      <c r="BE30" s="290"/>
    </row>
    <row r="31" spans="2:71" s="2" customFormat="1" ht="14.45" hidden="1" customHeight="1">
      <c r="B31" s="36"/>
      <c r="F31" s="27" t="s">
        <v>46</v>
      </c>
      <c r="L31" s="302">
        <v>0.21</v>
      </c>
      <c r="M31" s="301"/>
      <c r="N31" s="301"/>
      <c r="O31" s="301"/>
      <c r="P31" s="301"/>
      <c r="W31" s="300">
        <f>ROUND(BB54, 2)</f>
        <v>0</v>
      </c>
      <c r="X31" s="301"/>
      <c r="Y31" s="301"/>
      <c r="Z31" s="301"/>
      <c r="AA31" s="301"/>
      <c r="AB31" s="301"/>
      <c r="AC31" s="301"/>
      <c r="AD31" s="301"/>
      <c r="AE31" s="301"/>
      <c r="AK31" s="300">
        <v>0</v>
      </c>
      <c r="AL31" s="301"/>
      <c r="AM31" s="301"/>
      <c r="AN31" s="301"/>
      <c r="AO31" s="301"/>
      <c r="AR31" s="36"/>
      <c r="BE31" s="290"/>
    </row>
    <row r="32" spans="2:71" s="2" customFormat="1" ht="14.45" hidden="1" customHeight="1">
      <c r="B32" s="36"/>
      <c r="F32" s="27" t="s">
        <v>47</v>
      </c>
      <c r="L32" s="302">
        <v>0.12</v>
      </c>
      <c r="M32" s="301"/>
      <c r="N32" s="301"/>
      <c r="O32" s="301"/>
      <c r="P32" s="301"/>
      <c r="W32" s="300">
        <f>ROUND(BC54, 2)</f>
        <v>0</v>
      </c>
      <c r="X32" s="301"/>
      <c r="Y32" s="301"/>
      <c r="Z32" s="301"/>
      <c r="AA32" s="301"/>
      <c r="AB32" s="301"/>
      <c r="AC32" s="301"/>
      <c r="AD32" s="301"/>
      <c r="AE32" s="301"/>
      <c r="AK32" s="300">
        <v>0</v>
      </c>
      <c r="AL32" s="301"/>
      <c r="AM32" s="301"/>
      <c r="AN32" s="301"/>
      <c r="AO32" s="301"/>
      <c r="AR32" s="36"/>
      <c r="BE32" s="290"/>
    </row>
    <row r="33" spans="2:44" s="2" customFormat="1" ht="14.45" hidden="1" customHeight="1">
      <c r="B33" s="36"/>
      <c r="F33" s="27" t="s">
        <v>48</v>
      </c>
      <c r="L33" s="302">
        <v>0</v>
      </c>
      <c r="M33" s="301"/>
      <c r="N33" s="301"/>
      <c r="O33" s="301"/>
      <c r="P33" s="301"/>
      <c r="W33" s="300">
        <f>ROUND(BD54, 2)</f>
        <v>0</v>
      </c>
      <c r="X33" s="301"/>
      <c r="Y33" s="301"/>
      <c r="Z33" s="301"/>
      <c r="AA33" s="301"/>
      <c r="AB33" s="301"/>
      <c r="AC33" s="301"/>
      <c r="AD33" s="301"/>
      <c r="AE33" s="301"/>
      <c r="AK33" s="300">
        <v>0</v>
      </c>
      <c r="AL33" s="301"/>
      <c r="AM33" s="301"/>
      <c r="AN33" s="301"/>
      <c r="AO33" s="301"/>
      <c r="AR33" s="36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7"/>
      <c r="D35" s="38" t="s">
        <v>49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50</v>
      </c>
      <c r="U35" s="39"/>
      <c r="V35" s="39"/>
      <c r="W35" s="39"/>
      <c r="X35" s="306" t="s">
        <v>51</v>
      </c>
      <c r="Y35" s="304"/>
      <c r="Z35" s="304"/>
      <c r="AA35" s="304"/>
      <c r="AB35" s="304"/>
      <c r="AC35" s="39"/>
      <c r="AD35" s="39"/>
      <c r="AE35" s="39"/>
      <c r="AF35" s="39"/>
      <c r="AG35" s="39"/>
      <c r="AH35" s="39"/>
      <c r="AI35" s="39"/>
      <c r="AJ35" s="39"/>
      <c r="AK35" s="303">
        <f>SUM(AK26:AK33)</f>
        <v>0</v>
      </c>
      <c r="AL35" s="304"/>
      <c r="AM35" s="304"/>
      <c r="AN35" s="304"/>
      <c r="AO35" s="305"/>
      <c r="AP35" s="37"/>
      <c r="AQ35" s="37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>
      <c r="B42" s="32"/>
      <c r="C42" s="21" t="s">
        <v>52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5"/>
      <c r="C44" s="27" t="s">
        <v>13</v>
      </c>
      <c r="L44" s="3" t="str">
        <f>K5</f>
        <v>25-07</v>
      </c>
      <c r="AR44" s="45"/>
    </row>
    <row r="45" spans="2:44" s="4" customFormat="1" ht="36.950000000000003" customHeight="1">
      <c r="B45" s="46"/>
      <c r="C45" s="47" t="s">
        <v>16</v>
      </c>
      <c r="L45" s="285" t="str">
        <f>K6</f>
        <v>Výsadba části LBC7 a části LBC9 v k.ú. Hrabětice</v>
      </c>
      <c r="M45" s="286"/>
      <c r="N45" s="286"/>
      <c r="O45" s="286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6"/>
      <c r="AJ45" s="286"/>
      <c r="AK45" s="286"/>
      <c r="AL45" s="286"/>
      <c r="AM45" s="286"/>
      <c r="AN45" s="286"/>
      <c r="AO45" s="286"/>
      <c r="AR45" s="46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7" t="s">
        <v>21</v>
      </c>
      <c r="L47" s="48" t="str">
        <f>IF(K8="","",K8)</f>
        <v>Hrabětice</v>
      </c>
      <c r="AI47" s="27" t="s">
        <v>23</v>
      </c>
      <c r="AM47" s="314" t="str">
        <f>IF(AN8= "","",AN8)</f>
        <v>9. 5. 2025</v>
      </c>
      <c r="AN47" s="314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7" t="s">
        <v>25</v>
      </c>
      <c r="L49" s="3" t="str">
        <f>IF(E11= "","",E11)</f>
        <v>SPÚ ČR</v>
      </c>
      <c r="AI49" s="27" t="s">
        <v>33</v>
      </c>
      <c r="AM49" s="312" t="str">
        <f>IF(E17="","",E17)</f>
        <v xml:space="preserve"> </v>
      </c>
      <c r="AN49" s="313"/>
      <c r="AO49" s="313"/>
      <c r="AP49" s="313"/>
      <c r="AR49" s="32"/>
      <c r="AS49" s="316" t="s">
        <v>53</v>
      </c>
      <c r="AT49" s="317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" customHeight="1">
      <c r="B50" s="32"/>
      <c r="C50" s="27" t="s">
        <v>31</v>
      </c>
      <c r="L50" s="3" t="str">
        <f>IF(E14= "Vyplň údaj","",E14)</f>
        <v/>
      </c>
      <c r="AI50" s="27" t="s">
        <v>36</v>
      </c>
      <c r="AM50" s="312" t="str">
        <f>IF(E20="","",E20)</f>
        <v xml:space="preserve"> </v>
      </c>
      <c r="AN50" s="313"/>
      <c r="AO50" s="313"/>
      <c r="AP50" s="313"/>
      <c r="AR50" s="32"/>
      <c r="AS50" s="318"/>
      <c r="AT50" s="319"/>
      <c r="BD50" s="53"/>
    </row>
    <row r="51" spans="1:91" s="1" customFormat="1" ht="10.9" customHeight="1">
      <c r="B51" s="32"/>
      <c r="AR51" s="32"/>
      <c r="AS51" s="318"/>
      <c r="AT51" s="319"/>
      <c r="BD51" s="53"/>
    </row>
    <row r="52" spans="1:91" s="1" customFormat="1" ht="29.25" customHeight="1">
      <c r="B52" s="32"/>
      <c r="C52" s="280" t="s">
        <v>54</v>
      </c>
      <c r="D52" s="281"/>
      <c r="E52" s="281"/>
      <c r="F52" s="281"/>
      <c r="G52" s="281"/>
      <c r="H52" s="54"/>
      <c r="I52" s="284" t="s">
        <v>55</v>
      </c>
      <c r="J52" s="281"/>
      <c r="K52" s="281"/>
      <c r="L52" s="281"/>
      <c r="M52" s="281"/>
      <c r="N52" s="281"/>
      <c r="O52" s="281"/>
      <c r="P52" s="281"/>
      <c r="Q52" s="281"/>
      <c r="R52" s="281"/>
      <c r="S52" s="281"/>
      <c r="T52" s="281"/>
      <c r="U52" s="281"/>
      <c r="V52" s="281"/>
      <c r="W52" s="281"/>
      <c r="X52" s="281"/>
      <c r="Y52" s="281"/>
      <c r="Z52" s="281"/>
      <c r="AA52" s="281"/>
      <c r="AB52" s="281"/>
      <c r="AC52" s="281"/>
      <c r="AD52" s="281"/>
      <c r="AE52" s="281"/>
      <c r="AF52" s="281"/>
      <c r="AG52" s="309" t="s">
        <v>56</v>
      </c>
      <c r="AH52" s="281"/>
      <c r="AI52" s="281"/>
      <c r="AJ52" s="281"/>
      <c r="AK52" s="281"/>
      <c r="AL52" s="281"/>
      <c r="AM52" s="281"/>
      <c r="AN52" s="284" t="s">
        <v>57</v>
      </c>
      <c r="AO52" s="281"/>
      <c r="AP52" s="281"/>
      <c r="AQ52" s="55" t="s">
        <v>58</v>
      </c>
      <c r="AR52" s="32"/>
      <c r="AS52" s="56" t="s">
        <v>59</v>
      </c>
      <c r="AT52" s="57" t="s">
        <v>60</v>
      </c>
      <c r="AU52" s="57" t="s">
        <v>61</v>
      </c>
      <c r="AV52" s="57" t="s">
        <v>62</v>
      </c>
      <c r="AW52" s="57" t="s">
        <v>63</v>
      </c>
      <c r="AX52" s="57" t="s">
        <v>64</v>
      </c>
      <c r="AY52" s="57" t="s">
        <v>65</v>
      </c>
      <c r="AZ52" s="57" t="s">
        <v>66</v>
      </c>
      <c r="BA52" s="57" t="s">
        <v>67</v>
      </c>
      <c r="BB52" s="57" t="s">
        <v>68</v>
      </c>
      <c r="BC52" s="57" t="s">
        <v>69</v>
      </c>
      <c r="BD52" s="58" t="s">
        <v>70</v>
      </c>
    </row>
    <row r="53" spans="1:91" s="1" customFormat="1" ht="10.9" customHeight="1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>
      <c r="B54" s="60"/>
      <c r="C54" s="61" t="s">
        <v>71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87">
        <f>ROUND(AG55+AG60,2)</f>
        <v>0</v>
      </c>
      <c r="AH54" s="287"/>
      <c r="AI54" s="287"/>
      <c r="AJ54" s="287"/>
      <c r="AK54" s="287"/>
      <c r="AL54" s="287"/>
      <c r="AM54" s="287"/>
      <c r="AN54" s="320">
        <f t="shared" ref="AN54:AN64" si="0">SUM(AG54,AT54)</f>
        <v>0</v>
      </c>
      <c r="AO54" s="320"/>
      <c r="AP54" s="320"/>
      <c r="AQ54" s="64" t="s">
        <v>19</v>
      </c>
      <c r="AR54" s="60"/>
      <c r="AS54" s="65">
        <f>ROUND(AS55+AS60,2)</f>
        <v>0</v>
      </c>
      <c r="AT54" s="66">
        <f t="shared" ref="AT54:AT64" si="1">ROUND(SUM(AV54:AW54),2)</f>
        <v>0</v>
      </c>
      <c r="AU54" s="67">
        <f>ROUND(AU55+AU60,5)</f>
        <v>0</v>
      </c>
      <c r="AV54" s="66">
        <f>ROUND(AZ54*L29,2)</f>
        <v>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ROUND(AZ55+AZ60,2)</f>
        <v>0</v>
      </c>
      <c r="BA54" s="66">
        <f>ROUND(BA55+BA60,2)</f>
        <v>0</v>
      </c>
      <c r="BB54" s="66">
        <f>ROUND(BB55+BB60,2)</f>
        <v>0</v>
      </c>
      <c r="BC54" s="66">
        <f>ROUND(BC55+BC60,2)</f>
        <v>0</v>
      </c>
      <c r="BD54" s="68">
        <f>ROUND(BD55+BD60,2)</f>
        <v>0</v>
      </c>
      <c r="BS54" s="69" t="s">
        <v>72</v>
      </c>
      <c r="BT54" s="69" t="s">
        <v>73</v>
      </c>
      <c r="BU54" s="70" t="s">
        <v>74</v>
      </c>
      <c r="BV54" s="69" t="s">
        <v>75</v>
      </c>
      <c r="BW54" s="69" t="s">
        <v>5</v>
      </c>
      <c r="BX54" s="69" t="s">
        <v>76</v>
      </c>
      <c r="CL54" s="69" t="s">
        <v>19</v>
      </c>
    </row>
    <row r="55" spans="1:91" s="6" customFormat="1" ht="16.5" customHeight="1">
      <c r="B55" s="71"/>
      <c r="C55" s="72"/>
      <c r="D55" s="282" t="s">
        <v>77</v>
      </c>
      <c r="E55" s="282"/>
      <c r="F55" s="282"/>
      <c r="G55" s="282"/>
      <c r="H55" s="282"/>
      <c r="I55" s="73"/>
      <c r="J55" s="282" t="s">
        <v>78</v>
      </c>
      <c r="K55" s="282"/>
      <c r="L55" s="282"/>
      <c r="M55" s="282"/>
      <c r="N55" s="282"/>
      <c r="O55" s="282"/>
      <c r="P55" s="282"/>
      <c r="Q55" s="282"/>
      <c r="R55" s="282"/>
      <c r="S55" s="282"/>
      <c r="T55" s="282"/>
      <c r="U55" s="282"/>
      <c r="V55" s="282"/>
      <c r="W55" s="282"/>
      <c r="X55" s="282"/>
      <c r="Y55" s="282"/>
      <c r="Z55" s="282"/>
      <c r="AA55" s="282"/>
      <c r="AB55" s="282"/>
      <c r="AC55" s="282"/>
      <c r="AD55" s="282"/>
      <c r="AE55" s="282"/>
      <c r="AF55" s="282"/>
      <c r="AG55" s="310">
        <f>ROUND(SUM(AG56:AG59),2)</f>
        <v>0</v>
      </c>
      <c r="AH55" s="311"/>
      <c r="AI55" s="311"/>
      <c r="AJ55" s="311"/>
      <c r="AK55" s="311"/>
      <c r="AL55" s="311"/>
      <c r="AM55" s="311"/>
      <c r="AN55" s="315">
        <f t="shared" si="0"/>
        <v>0</v>
      </c>
      <c r="AO55" s="311"/>
      <c r="AP55" s="311"/>
      <c r="AQ55" s="74" t="s">
        <v>79</v>
      </c>
      <c r="AR55" s="71"/>
      <c r="AS55" s="75">
        <f>ROUND(SUM(AS56:AS59),2)</f>
        <v>0</v>
      </c>
      <c r="AT55" s="76">
        <f t="shared" si="1"/>
        <v>0</v>
      </c>
      <c r="AU55" s="77">
        <f>ROUND(SUM(AU56:AU59),5)</f>
        <v>0</v>
      </c>
      <c r="AV55" s="76">
        <f>ROUND(AZ55*L29,2)</f>
        <v>0</v>
      </c>
      <c r="AW55" s="76">
        <f>ROUND(BA55*L30,2)</f>
        <v>0</v>
      </c>
      <c r="AX55" s="76">
        <f>ROUND(BB55*L29,2)</f>
        <v>0</v>
      </c>
      <c r="AY55" s="76">
        <f>ROUND(BC55*L30,2)</f>
        <v>0</v>
      </c>
      <c r="AZ55" s="76">
        <f>ROUND(SUM(AZ56:AZ59),2)</f>
        <v>0</v>
      </c>
      <c r="BA55" s="76">
        <f>ROUND(SUM(BA56:BA59),2)</f>
        <v>0</v>
      </c>
      <c r="BB55" s="76">
        <f>ROUND(SUM(BB56:BB59),2)</f>
        <v>0</v>
      </c>
      <c r="BC55" s="76">
        <f>ROUND(SUM(BC56:BC59),2)</f>
        <v>0</v>
      </c>
      <c r="BD55" s="78">
        <f>ROUND(SUM(BD56:BD59),2)</f>
        <v>0</v>
      </c>
      <c r="BS55" s="79" t="s">
        <v>72</v>
      </c>
      <c r="BT55" s="79" t="s">
        <v>77</v>
      </c>
      <c r="BV55" s="79" t="s">
        <v>75</v>
      </c>
      <c r="BW55" s="79" t="s">
        <v>80</v>
      </c>
      <c r="BX55" s="79" t="s">
        <v>5</v>
      </c>
      <c r="CL55" s="79" t="s">
        <v>19</v>
      </c>
      <c r="CM55" s="79" t="s">
        <v>81</v>
      </c>
    </row>
    <row r="56" spans="1:91" s="3" customFormat="1" ht="16.5" customHeight="1">
      <c r="A56" s="80" t="s">
        <v>82</v>
      </c>
      <c r="B56" s="45"/>
      <c r="C56" s="9"/>
      <c r="D56" s="9"/>
      <c r="E56" s="283" t="s">
        <v>77</v>
      </c>
      <c r="F56" s="283"/>
      <c r="G56" s="283"/>
      <c r="H56" s="283"/>
      <c r="I56" s="283"/>
      <c r="J56" s="9"/>
      <c r="K56" s="283" t="s">
        <v>78</v>
      </c>
      <c r="L56" s="283"/>
      <c r="M56" s="283"/>
      <c r="N56" s="283"/>
      <c r="O56" s="283"/>
      <c r="P56" s="283"/>
      <c r="Q56" s="283"/>
      <c r="R56" s="283"/>
      <c r="S56" s="283"/>
      <c r="T56" s="283"/>
      <c r="U56" s="283"/>
      <c r="V56" s="283"/>
      <c r="W56" s="283"/>
      <c r="X56" s="283"/>
      <c r="Y56" s="283"/>
      <c r="Z56" s="283"/>
      <c r="AA56" s="283"/>
      <c r="AB56" s="283"/>
      <c r="AC56" s="283"/>
      <c r="AD56" s="283"/>
      <c r="AE56" s="283"/>
      <c r="AF56" s="283"/>
      <c r="AG56" s="307">
        <f>'1 - Výsadba LBC 7 Hrabětice'!J30</f>
        <v>0</v>
      </c>
      <c r="AH56" s="308"/>
      <c r="AI56" s="308"/>
      <c r="AJ56" s="308"/>
      <c r="AK56" s="308"/>
      <c r="AL56" s="308"/>
      <c r="AM56" s="308"/>
      <c r="AN56" s="307">
        <f t="shared" si="0"/>
        <v>0</v>
      </c>
      <c r="AO56" s="308"/>
      <c r="AP56" s="308"/>
      <c r="AQ56" s="81" t="s">
        <v>83</v>
      </c>
      <c r="AR56" s="45"/>
      <c r="AS56" s="82">
        <v>0</v>
      </c>
      <c r="AT56" s="83">
        <f t="shared" si="1"/>
        <v>0</v>
      </c>
      <c r="AU56" s="84">
        <f>'1 - Výsadba LBC 7 Hrabětice'!P91</f>
        <v>0</v>
      </c>
      <c r="AV56" s="83">
        <f>'1 - Výsadba LBC 7 Hrabětice'!J33</f>
        <v>0</v>
      </c>
      <c r="AW56" s="83">
        <f>'1 - Výsadba LBC 7 Hrabětice'!J34</f>
        <v>0</v>
      </c>
      <c r="AX56" s="83">
        <f>'1 - Výsadba LBC 7 Hrabětice'!J35</f>
        <v>0</v>
      </c>
      <c r="AY56" s="83">
        <f>'1 - Výsadba LBC 7 Hrabětice'!J36</f>
        <v>0</v>
      </c>
      <c r="AZ56" s="83">
        <f>'1 - Výsadba LBC 7 Hrabětice'!F33</f>
        <v>0</v>
      </c>
      <c r="BA56" s="83">
        <f>'1 - Výsadba LBC 7 Hrabětice'!F34</f>
        <v>0</v>
      </c>
      <c r="BB56" s="83">
        <f>'1 - Výsadba LBC 7 Hrabětice'!F35</f>
        <v>0</v>
      </c>
      <c r="BC56" s="83">
        <f>'1 - Výsadba LBC 7 Hrabětice'!F36</f>
        <v>0</v>
      </c>
      <c r="BD56" s="85">
        <f>'1 - Výsadba LBC 7 Hrabětice'!F37</f>
        <v>0</v>
      </c>
      <c r="BT56" s="25" t="s">
        <v>81</v>
      </c>
      <c r="BU56" s="25" t="s">
        <v>84</v>
      </c>
      <c r="BV56" s="25" t="s">
        <v>75</v>
      </c>
      <c r="BW56" s="25" t="s">
        <v>80</v>
      </c>
      <c r="BX56" s="25" t="s">
        <v>5</v>
      </c>
      <c r="CL56" s="25" t="s">
        <v>19</v>
      </c>
      <c r="CM56" s="25" t="s">
        <v>81</v>
      </c>
    </row>
    <row r="57" spans="1:91" s="3" customFormat="1" ht="16.5" customHeight="1">
      <c r="A57" s="80" t="s">
        <v>82</v>
      </c>
      <c r="B57" s="45"/>
      <c r="C57" s="9"/>
      <c r="D57" s="9"/>
      <c r="E57" s="283" t="s">
        <v>85</v>
      </c>
      <c r="F57" s="283"/>
      <c r="G57" s="283"/>
      <c r="H57" s="283"/>
      <c r="I57" s="283"/>
      <c r="J57" s="9"/>
      <c r="K57" s="283" t="s">
        <v>86</v>
      </c>
      <c r="L57" s="283"/>
      <c r="M57" s="283"/>
      <c r="N57" s="283"/>
      <c r="O57" s="283"/>
      <c r="P57" s="283"/>
      <c r="Q57" s="283"/>
      <c r="R57" s="283"/>
      <c r="S57" s="283"/>
      <c r="T57" s="283"/>
      <c r="U57" s="283"/>
      <c r="V57" s="283"/>
      <c r="W57" s="283"/>
      <c r="X57" s="283"/>
      <c r="Y57" s="283"/>
      <c r="Z57" s="283"/>
      <c r="AA57" s="283"/>
      <c r="AB57" s="283"/>
      <c r="AC57" s="283"/>
      <c r="AD57" s="283"/>
      <c r="AE57" s="283"/>
      <c r="AF57" s="283"/>
      <c r="AG57" s="307">
        <f>'1-1 - LBC7  následná péče...'!J32</f>
        <v>0</v>
      </c>
      <c r="AH57" s="308"/>
      <c r="AI57" s="308"/>
      <c r="AJ57" s="308"/>
      <c r="AK57" s="308"/>
      <c r="AL57" s="308"/>
      <c r="AM57" s="308"/>
      <c r="AN57" s="307">
        <f t="shared" si="0"/>
        <v>0</v>
      </c>
      <c r="AO57" s="308"/>
      <c r="AP57" s="308"/>
      <c r="AQ57" s="81" t="s">
        <v>83</v>
      </c>
      <c r="AR57" s="45"/>
      <c r="AS57" s="82">
        <v>0</v>
      </c>
      <c r="AT57" s="83">
        <f t="shared" si="1"/>
        <v>0</v>
      </c>
      <c r="AU57" s="84">
        <f>'1-1 - LBC7  následná péče...'!P87</f>
        <v>0</v>
      </c>
      <c r="AV57" s="83">
        <f>'1-1 - LBC7  následná péče...'!J35</f>
        <v>0</v>
      </c>
      <c r="AW57" s="83">
        <f>'1-1 - LBC7  následná péče...'!J36</f>
        <v>0</v>
      </c>
      <c r="AX57" s="83">
        <f>'1-1 - LBC7  následná péče...'!J37</f>
        <v>0</v>
      </c>
      <c r="AY57" s="83">
        <f>'1-1 - LBC7  následná péče...'!J38</f>
        <v>0</v>
      </c>
      <c r="AZ57" s="83">
        <f>'1-1 - LBC7  následná péče...'!F35</f>
        <v>0</v>
      </c>
      <c r="BA57" s="83">
        <f>'1-1 - LBC7  následná péče...'!F36</f>
        <v>0</v>
      </c>
      <c r="BB57" s="83">
        <f>'1-1 - LBC7  následná péče...'!F37</f>
        <v>0</v>
      </c>
      <c r="BC57" s="83">
        <f>'1-1 - LBC7  následná péče...'!F38</f>
        <v>0</v>
      </c>
      <c r="BD57" s="85">
        <f>'1-1 - LBC7  následná péče...'!F39</f>
        <v>0</v>
      </c>
      <c r="BT57" s="25" t="s">
        <v>81</v>
      </c>
      <c r="BV57" s="25" t="s">
        <v>75</v>
      </c>
      <c r="BW57" s="25" t="s">
        <v>87</v>
      </c>
      <c r="BX57" s="25" t="s">
        <v>80</v>
      </c>
      <c r="CL57" s="25" t="s">
        <v>19</v>
      </c>
    </row>
    <row r="58" spans="1:91" s="3" customFormat="1" ht="16.5" customHeight="1">
      <c r="A58" s="80" t="s">
        <v>82</v>
      </c>
      <c r="B58" s="45"/>
      <c r="C58" s="9"/>
      <c r="D58" s="9"/>
      <c r="E58" s="283" t="s">
        <v>88</v>
      </c>
      <c r="F58" s="283"/>
      <c r="G58" s="283"/>
      <c r="H58" s="283"/>
      <c r="I58" s="283"/>
      <c r="J58" s="9"/>
      <c r="K58" s="283" t="s">
        <v>89</v>
      </c>
      <c r="L58" s="283"/>
      <c r="M58" s="283"/>
      <c r="N58" s="283"/>
      <c r="O58" s="283"/>
      <c r="P58" s="283"/>
      <c r="Q58" s="283"/>
      <c r="R58" s="283"/>
      <c r="S58" s="283"/>
      <c r="T58" s="283"/>
      <c r="U58" s="283"/>
      <c r="V58" s="283"/>
      <c r="W58" s="283"/>
      <c r="X58" s="283"/>
      <c r="Y58" s="283"/>
      <c r="Z58" s="283"/>
      <c r="AA58" s="283"/>
      <c r="AB58" s="283"/>
      <c r="AC58" s="283"/>
      <c r="AD58" s="283"/>
      <c r="AE58" s="283"/>
      <c r="AF58" s="283"/>
      <c r="AG58" s="307">
        <f>'1-2 - LBC7  následná péče...'!J32</f>
        <v>0</v>
      </c>
      <c r="AH58" s="308"/>
      <c r="AI58" s="308"/>
      <c r="AJ58" s="308"/>
      <c r="AK58" s="308"/>
      <c r="AL58" s="308"/>
      <c r="AM58" s="308"/>
      <c r="AN58" s="307">
        <f t="shared" si="0"/>
        <v>0</v>
      </c>
      <c r="AO58" s="308"/>
      <c r="AP58" s="308"/>
      <c r="AQ58" s="81" t="s">
        <v>83</v>
      </c>
      <c r="AR58" s="45"/>
      <c r="AS58" s="82">
        <v>0</v>
      </c>
      <c r="AT58" s="83">
        <f t="shared" si="1"/>
        <v>0</v>
      </c>
      <c r="AU58" s="84">
        <f>'1-2 - LBC7  následná péče...'!P87</f>
        <v>0</v>
      </c>
      <c r="AV58" s="83">
        <f>'1-2 - LBC7  následná péče...'!J35</f>
        <v>0</v>
      </c>
      <c r="AW58" s="83">
        <f>'1-2 - LBC7  následná péče...'!J36</f>
        <v>0</v>
      </c>
      <c r="AX58" s="83">
        <f>'1-2 - LBC7  následná péče...'!J37</f>
        <v>0</v>
      </c>
      <c r="AY58" s="83">
        <f>'1-2 - LBC7  následná péče...'!J38</f>
        <v>0</v>
      </c>
      <c r="AZ58" s="83">
        <f>'1-2 - LBC7  následná péče...'!F35</f>
        <v>0</v>
      </c>
      <c r="BA58" s="83">
        <f>'1-2 - LBC7  následná péče...'!F36</f>
        <v>0</v>
      </c>
      <c r="BB58" s="83">
        <f>'1-2 - LBC7  následná péče...'!F37</f>
        <v>0</v>
      </c>
      <c r="BC58" s="83">
        <f>'1-2 - LBC7  následná péče...'!F38</f>
        <v>0</v>
      </c>
      <c r="BD58" s="85">
        <f>'1-2 - LBC7  následná péče...'!F39</f>
        <v>0</v>
      </c>
      <c r="BT58" s="25" t="s">
        <v>81</v>
      </c>
      <c r="BV58" s="25" t="s">
        <v>75</v>
      </c>
      <c r="BW58" s="25" t="s">
        <v>90</v>
      </c>
      <c r="BX58" s="25" t="s">
        <v>80</v>
      </c>
      <c r="CL58" s="25" t="s">
        <v>19</v>
      </c>
    </row>
    <row r="59" spans="1:91" s="3" customFormat="1" ht="16.5" customHeight="1">
      <c r="A59" s="80" t="s">
        <v>82</v>
      </c>
      <c r="B59" s="45"/>
      <c r="C59" s="9"/>
      <c r="D59" s="9"/>
      <c r="E59" s="283" t="s">
        <v>91</v>
      </c>
      <c r="F59" s="283"/>
      <c r="G59" s="283"/>
      <c r="H59" s="283"/>
      <c r="I59" s="283"/>
      <c r="J59" s="9"/>
      <c r="K59" s="283" t="s">
        <v>92</v>
      </c>
      <c r="L59" s="283"/>
      <c r="M59" s="283"/>
      <c r="N59" s="283"/>
      <c r="O59" s="283"/>
      <c r="P59" s="283"/>
      <c r="Q59" s="283"/>
      <c r="R59" s="283"/>
      <c r="S59" s="283"/>
      <c r="T59" s="283"/>
      <c r="U59" s="283"/>
      <c r="V59" s="283"/>
      <c r="W59" s="283"/>
      <c r="X59" s="283"/>
      <c r="Y59" s="283"/>
      <c r="Z59" s="283"/>
      <c r="AA59" s="283"/>
      <c r="AB59" s="283"/>
      <c r="AC59" s="283"/>
      <c r="AD59" s="283"/>
      <c r="AE59" s="283"/>
      <c r="AF59" s="283"/>
      <c r="AG59" s="307">
        <f>'1-3 - LBC7  následná péče...'!J32</f>
        <v>0</v>
      </c>
      <c r="AH59" s="308"/>
      <c r="AI59" s="308"/>
      <c r="AJ59" s="308"/>
      <c r="AK59" s="308"/>
      <c r="AL59" s="308"/>
      <c r="AM59" s="308"/>
      <c r="AN59" s="307">
        <f t="shared" si="0"/>
        <v>0</v>
      </c>
      <c r="AO59" s="308"/>
      <c r="AP59" s="308"/>
      <c r="AQ59" s="81" t="s">
        <v>83</v>
      </c>
      <c r="AR59" s="45"/>
      <c r="AS59" s="82">
        <v>0</v>
      </c>
      <c r="AT59" s="83">
        <f t="shared" si="1"/>
        <v>0</v>
      </c>
      <c r="AU59" s="84">
        <f>'1-3 - LBC7  následná péče...'!P87</f>
        <v>0</v>
      </c>
      <c r="AV59" s="83">
        <f>'1-3 - LBC7  následná péče...'!J35</f>
        <v>0</v>
      </c>
      <c r="AW59" s="83">
        <f>'1-3 - LBC7  následná péče...'!J36</f>
        <v>0</v>
      </c>
      <c r="AX59" s="83">
        <f>'1-3 - LBC7  následná péče...'!J37</f>
        <v>0</v>
      </c>
      <c r="AY59" s="83">
        <f>'1-3 - LBC7  následná péče...'!J38</f>
        <v>0</v>
      </c>
      <c r="AZ59" s="83">
        <f>'1-3 - LBC7  následná péče...'!F35</f>
        <v>0</v>
      </c>
      <c r="BA59" s="83">
        <f>'1-3 - LBC7  následná péče...'!F36</f>
        <v>0</v>
      </c>
      <c r="BB59" s="83">
        <f>'1-3 - LBC7  následná péče...'!F37</f>
        <v>0</v>
      </c>
      <c r="BC59" s="83">
        <f>'1-3 - LBC7  následná péče...'!F38</f>
        <v>0</v>
      </c>
      <c r="BD59" s="85">
        <f>'1-3 - LBC7  následná péče...'!F39</f>
        <v>0</v>
      </c>
      <c r="BT59" s="25" t="s">
        <v>81</v>
      </c>
      <c r="BV59" s="25" t="s">
        <v>75</v>
      </c>
      <c r="BW59" s="25" t="s">
        <v>93</v>
      </c>
      <c r="BX59" s="25" t="s">
        <v>80</v>
      </c>
      <c r="CL59" s="25" t="s">
        <v>19</v>
      </c>
    </row>
    <row r="60" spans="1:91" s="6" customFormat="1" ht="16.5" customHeight="1">
      <c r="B60" s="71"/>
      <c r="C60" s="72"/>
      <c r="D60" s="282" t="s">
        <v>81</v>
      </c>
      <c r="E60" s="282"/>
      <c r="F60" s="282"/>
      <c r="G60" s="282"/>
      <c r="H60" s="282"/>
      <c r="I60" s="73"/>
      <c r="J60" s="282" t="s">
        <v>94</v>
      </c>
      <c r="K60" s="282"/>
      <c r="L60" s="282"/>
      <c r="M60" s="282"/>
      <c r="N60" s="282"/>
      <c r="O60" s="282"/>
      <c r="P60" s="282"/>
      <c r="Q60" s="282"/>
      <c r="R60" s="282"/>
      <c r="S60" s="282"/>
      <c r="T60" s="282"/>
      <c r="U60" s="282"/>
      <c r="V60" s="282"/>
      <c r="W60" s="282"/>
      <c r="X60" s="282"/>
      <c r="Y60" s="282"/>
      <c r="Z60" s="282"/>
      <c r="AA60" s="282"/>
      <c r="AB60" s="282"/>
      <c r="AC60" s="282"/>
      <c r="AD60" s="282"/>
      <c r="AE60" s="282"/>
      <c r="AF60" s="282"/>
      <c r="AG60" s="310">
        <f>ROUND(SUM(AG61:AG64),2)</f>
        <v>0</v>
      </c>
      <c r="AH60" s="311"/>
      <c r="AI60" s="311"/>
      <c r="AJ60" s="311"/>
      <c r="AK60" s="311"/>
      <c r="AL60" s="311"/>
      <c r="AM60" s="311"/>
      <c r="AN60" s="315">
        <f t="shared" si="0"/>
        <v>0</v>
      </c>
      <c r="AO60" s="311"/>
      <c r="AP60" s="311"/>
      <c r="AQ60" s="74" t="s">
        <v>79</v>
      </c>
      <c r="AR60" s="71"/>
      <c r="AS60" s="75">
        <f>ROUND(SUM(AS61:AS64),2)</f>
        <v>0</v>
      </c>
      <c r="AT60" s="76">
        <f t="shared" si="1"/>
        <v>0</v>
      </c>
      <c r="AU60" s="77">
        <f>ROUND(SUM(AU61:AU64),5)</f>
        <v>0</v>
      </c>
      <c r="AV60" s="76">
        <f>ROUND(AZ60*L29,2)</f>
        <v>0</v>
      </c>
      <c r="AW60" s="76">
        <f>ROUND(BA60*L30,2)</f>
        <v>0</v>
      </c>
      <c r="AX60" s="76">
        <f>ROUND(BB60*L29,2)</f>
        <v>0</v>
      </c>
      <c r="AY60" s="76">
        <f>ROUND(BC60*L30,2)</f>
        <v>0</v>
      </c>
      <c r="AZ60" s="76">
        <f>ROUND(SUM(AZ61:AZ64),2)</f>
        <v>0</v>
      </c>
      <c r="BA60" s="76">
        <f>ROUND(SUM(BA61:BA64),2)</f>
        <v>0</v>
      </c>
      <c r="BB60" s="76">
        <f>ROUND(SUM(BB61:BB64),2)</f>
        <v>0</v>
      </c>
      <c r="BC60" s="76">
        <f>ROUND(SUM(BC61:BC64),2)</f>
        <v>0</v>
      </c>
      <c r="BD60" s="78">
        <f>ROUND(SUM(BD61:BD64),2)</f>
        <v>0</v>
      </c>
      <c r="BS60" s="79" t="s">
        <v>72</v>
      </c>
      <c r="BT60" s="79" t="s">
        <v>77</v>
      </c>
      <c r="BV60" s="79" t="s">
        <v>75</v>
      </c>
      <c r="BW60" s="79" t="s">
        <v>95</v>
      </c>
      <c r="BX60" s="79" t="s">
        <v>5</v>
      </c>
      <c r="CL60" s="79" t="s">
        <v>19</v>
      </c>
      <c r="CM60" s="79" t="s">
        <v>81</v>
      </c>
    </row>
    <row r="61" spans="1:91" s="3" customFormat="1" ht="16.5" customHeight="1">
      <c r="A61" s="80" t="s">
        <v>82</v>
      </c>
      <c r="B61" s="45"/>
      <c r="C61" s="9"/>
      <c r="D61" s="9"/>
      <c r="E61" s="283" t="s">
        <v>81</v>
      </c>
      <c r="F61" s="283"/>
      <c r="G61" s="283"/>
      <c r="H61" s="283"/>
      <c r="I61" s="283"/>
      <c r="J61" s="9"/>
      <c r="K61" s="283" t="s">
        <v>94</v>
      </c>
      <c r="L61" s="283"/>
      <c r="M61" s="283"/>
      <c r="N61" s="283"/>
      <c r="O61" s="283"/>
      <c r="P61" s="283"/>
      <c r="Q61" s="283"/>
      <c r="R61" s="283"/>
      <c r="S61" s="283"/>
      <c r="T61" s="283"/>
      <c r="U61" s="283"/>
      <c r="V61" s="283"/>
      <c r="W61" s="283"/>
      <c r="X61" s="283"/>
      <c r="Y61" s="283"/>
      <c r="Z61" s="283"/>
      <c r="AA61" s="283"/>
      <c r="AB61" s="283"/>
      <c r="AC61" s="283"/>
      <c r="AD61" s="283"/>
      <c r="AE61" s="283"/>
      <c r="AF61" s="283"/>
      <c r="AG61" s="307">
        <f>'2 - Výsadba LBC 9 Hrabětice'!J30</f>
        <v>0</v>
      </c>
      <c r="AH61" s="308"/>
      <c r="AI61" s="308"/>
      <c r="AJ61" s="308"/>
      <c r="AK61" s="308"/>
      <c r="AL61" s="308"/>
      <c r="AM61" s="308"/>
      <c r="AN61" s="307">
        <f t="shared" si="0"/>
        <v>0</v>
      </c>
      <c r="AO61" s="308"/>
      <c r="AP61" s="308"/>
      <c r="AQ61" s="81" t="s">
        <v>83</v>
      </c>
      <c r="AR61" s="45"/>
      <c r="AS61" s="82">
        <v>0</v>
      </c>
      <c r="AT61" s="83">
        <f t="shared" si="1"/>
        <v>0</v>
      </c>
      <c r="AU61" s="84">
        <f>'2 - Výsadba LBC 9 Hrabětice'!P91</f>
        <v>0</v>
      </c>
      <c r="AV61" s="83">
        <f>'2 - Výsadba LBC 9 Hrabětice'!J33</f>
        <v>0</v>
      </c>
      <c r="AW61" s="83">
        <f>'2 - Výsadba LBC 9 Hrabětice'!J34</f>
        <v>0</v>
      </c>
      <c r="AX61" s="83">
        <f>'2 - Výsadba LBC 9 Hrabětice'!J35</f>
        <v>0</v>
      </c>
      <c r="AY61" s="83">
        <f>'2 - Výsadba LBC 9 Hrabětice'!J36</f>
        <v>0</v>
      </c>
      <c r="AZ61" s="83">
        <f>'2 - Výsadba LBC 9 Hrabětice'!F33</f>
        <v>0</v>
      </c>
      <c r="BA61" s="83">
        <f>'2 - Výsadba LBC 9 Hrabětice'!F34</f>
        <v>0</v>
      </c>
      <c r="BB61" s="83">
        <f>'2 - Výsadba LBC 9 Hrabětice'!F35</f>
        <v>0</v>
      </c>
      <c r="BC61" s="83">
        <f>'2 - Výsadba LBC 9 Hrabětice'!F36</f>
        <v>0</v>
      </c>
      <c r="BD61" s="85">
        <f>'2 - Výsadba LBC 9 Hrabětice'!F37</f>
        <v>0</v>
      </c>
      <c r="BT61" s="25" t="s">
        <v>81</v>
      </c>
      <c r="BU61" s="25" t="s">
        <v>84</v>
      </c>
      <c r="BV61" s="25" t="s">
        <v>75</v>
      </c>
      <c r="BW61" s="25" t="s">
        <v>95</v>
      </c>
      <c r="BX61" s="25" t="s">
        <v>5</v>
      </c>
      <c r="CL61" s="25" t="s">
        <v>19</v>
      </c>
      <c r="CM61" s="25" t="s">
        <v>81</v>
      </c>
    </row>
    <row r="62" spans="1:91" s="3" customFormat="1" ht="16.5" customHeight="1">
      <c r="A62" s="80" t="s">
        <v>82</v>
      </c>
      <c r="B62" s="45"/>
      <c r="C62" s="9"/>
      <c r="D62" s="9"/>
      <c r="E62" s="283" t="s">
        <v>96</v>
      </c>
      <c r="F62" s="283"/>
      <c r="G62" s="283"/>
      <c r="H62" s="283"/>
      <c r="I62" s="283"/>
      <c r="J62" s="9"/>
      <c r="K62" s="283" t="s">
        <v>97</v>
      </c>
      <c r="L62" s="283"/>
      <c r="M62" s="283"/>
      <c r="N62" s="283"/>
      <c r="O62" s="283"/>
      <c r="P62" s="283"/>
      <c r="Q62" s="283"/>
      <c r="R62" s="283"/>
      <c r="S62" s="283"/>
      <c r="T62" s="283"/>
      <c r="U62" s="283"/>
      <c r="V62" s="283"/>
      <c r="W62" s="283"/>
      <c r="X62" s="283"/>
      <c r="Y62" s="283"/>
      <c r="Z62" s="283"/>
      <c r="AA62" s="283"/>
      <c r="AB62" s="283"/>
      <c r="AC62" s="283"/>
      <c r="AD62" s="283"/>
      <c r="AE62" s="283"/>
      <c r="AF62" s="283"/>
      <c r="AG62" s="307">
        <f>'2-1 - LBC9  následná péče...'!J32</f>
        <v>0</v>
      </c>
      <c r="AH62" s="308"/>
      <c r="AI62" s="308"/>
      <c r="AJ62" s="308"/>
      <c r="AK62" s="308"/>
      <c r="AL62" s="308"/>
      <c r="AM62" s="308"/>
      <c r="AN62" s="307">
        <f t="shared" si="0"/>
        <v>0</v>
      </c>
      <c r="AO62" s="308"/>
      <c r="AP62" s="308"/>
      <c r="AQ62" s="81" t="s">
        <v>83</v>
      </c>
      <c r="AR62" s="45"/>
      <c r="AS62" s="82">
        <v>0</v>
      </c>
      <c r="AT62" s="83">
        <f t="shared" si="1"/>
        <v>0</v>
      </c>
      <c r="AU62" s="84">
        <f>'2-1 - LBC9  následná péče...'!P87</f>
        <v>0</v>
      </c>
      <c r="AV62" s="83">
        <f>'2-1 - LBC9  následná péče...'!J35</f>
        <v>0</v>
      </c>
      <c r="AW62" s="83">
        <f>'2-1 - LBC9  následná péče...'!J36</f>
        <v>0</v>
      </c>
      <c r="AX62" s="83">
        <f>'2-1 - LBC9  následná péče...'!J37</f>
        <v>0</v>
      </c>
      <c r="AY62" s="83">
        <f>'2-1 - LBC9  následná péče...'!J38</f>
        <v>0</v>
      </c>
      <c r="AZ62" s="83">
        <f>'2-1 - LBC9  následná péče...'!F35</f>
        <v>0</v>
      </c>
      <c r="BA62" s="83">
        <f>'2-1 - LBC9  následná péče...'!F36</f>
        <v>0</v>
      </c>
      <c r="BB62" s="83">
        <f>'2-1 - LBC9  následná péče...'!F37</f>
        <v>0</v>
      </c>
      <c r="BC62" s="83">
        <f>'2-1 - LBC9  následná péče...'!F38</f>
        <v>0</v>
      </c>
      <c r="BD62" s="85">
        <f>'2-1 - LBC9  následná péče...'!F39</f>
        <v>0</v>
      </c>
      <c r="BT62" s="25" t="s">
        <v>81</v>
      </c>
      <c r="BV62" s="25" t="s">
        <v>75</v>
      </c>
      <c r="BW62" s="25" t="s">
        <v>98</v>
      </c>
      <c r="BX62" s="25" t="s">
        <v>95</v>
      </c>
      <c r="CL62" s="25" t="s">
        <v>19</v>
      </c>
    </row>
    <row r="63" spans="1:91" s="3" customFormat="1" ht="16.5" customHeight="1">
      <c r="A63" s="80" t="s">
        <v>82</v>
      </c>
      <c r="B63" s="45"/>
      <c r="C63" s="9"/>
      <c r="D63" s="9"/>
      <c r="E63" s="283" t="s">
        <v>99</v>
      </c>
      <c r="F63" s="283"/>
      <c r="G63" s="283"/>
      <c r="H63" s="283"/>
      <c r="I63" s="283"/>
      <c r="J63" s="9"/>
      <c r="K63" s="283" t="s">
        <v>100</v>
      </c>
      <c r="L63" s="283"/>
      <c r="M63" s="283"/>
      <c r="N63" s="283"/>
      <c r="O63" s="283"/>
      <c r="P63" s="283"/>
      <c r="Q63" s="283"/>
      <c r="R63" s="283"/>
      <c r="S63" s="283"/>
      <c r="T63" s="283"/>
      <c r="U63" s="283"/>
      <c r="V63" s="283"/>
      <c r="W63" s="283"/>
      <c r="X63" s="283"/>
      <c r="Y63" s="283"/>
      <c r="Z63" s="283"/>
      <c r="AA63" s="283"/>
      <c r="AB63" s="283"/>
      <c r="AC63" s="283"/>
      <c r="AD63" s="283"/>
      <c r="AE63" s="283"/>
      <c r="AF63" s="283"/>
      <c r="AG63" s="307">
        <f>'2-2 - LBC9  následná péče...'!J32</f>
        <v>0</v>
      </c>
      <c r="AH63" s="308"/>
      <c r="AI63" s="308"/>
      <c r="AJ63" s="308"/>
      <c r="AK63" s="308"/>
      <c r="AL63" s="308"/>
      <c r="AM63" s="308"/>
      <c r="AN63" s="307">
        <f t="shared" si="0"/>
        <v>0</v>
      </c>
      <c r="AO63" s="308"/>
      <c r="AP63" s="308"/>
      <c r="AQ63" s="81" t="s">
        <v>83</v>
      </c>
      <c r="AR63" s="45"/>
      <c r="AS63" s="82">
        <v>0</v>
      </c>
      <c r="AT63" s="83">
        <f t="shared" si="1"/>
        <v>0</v>
      </c>
      <c r="AU63" s="84">
        <f>'2-2 - LBC9  následná péče...'!P87</f>
        <v>0</v>
      </c>
      <c r="AV63" s="83">
        <f>'2-2 - LBC9  následná péče...'!J35</f>
        <v>0</v>
      </c>
      <c r="AW63" s="83">
        <f>'2-2 - LBC9  následná péče...'!J36</f>
        <v>0</v>
      </c>
      <c r="AX63" s="83">
        <f>'2-2 - LBC9  následná péče...'!J37</f>
        <v>0</v>
      </c>
      <c r="AY63" s="83">
        <f>'2-2 - LBC9  následná péče...'!J38</f>
        <v>0</v>
      </c>
      <c r="AZ63" s="83">
        <f>'2-2 - LBC9  následná péče...'!F35</f>
        <v>0</v>
      </c>
      <c r="BA63" s="83">
        <f>'2-2 - LBC9  následná péče...'!F36</f>
        <v>0</v>
      </c>
      <c r="BB63" s="83">
        <f>'2-2 - LBC9  následná péče...'!F37</f>
        <v>0</v>
      </c>
      <c r="BC63" s="83">
        <f>'2-2 - LBC9  následná péče...'!F38</f>
        <v>0</v>
      </c>
      <c r="BD63" s="85">
        <f>'2-2 - LBC9  následná péče...'!F39</f>
        <v>0</v>
      </c>
      <c r="BT63" s="25" t="s">
        <v>81</v>
      </c>
      <c r="BV63" s="25" t="s">
        <v>75</v>
      </c>
      <c r="BW63" s="25" t="s">
        <v>101</v>
      </c>
      <c r="BX63" s="25" t="s">
        <v>95</v>
      </c>
      <c r="CL63" s="25" t="s">
        <v>19</v>
      </c>
    </row>
    <row r="64" spans="1:91" s="3" customFormat="1" ht="16.5" customHeight="1">
      <c r="A64" s="80" t="s">
        <v>82</v>
      </c>
      <c r="B64" s="45"/>
      <c r="C64" s="9"/>
      <c r="D64" s="9"/>
      <c r="E64" s="283" t="s">
        <v>102</v>
      </c>
      <c r="F64" s="283"/>
      <c r="G64" s="283"/>
      <c r="H64" s="283"/>
      <c r="I64" s="283"/>
      <c r="J64" s="9"/>
      <c r="K64" s="283" t="s">
        <v>103</v>
      </c>
      <c r="L64" s="283"/>
      <c r="M64" s="283"/>
      <c r="N64" s="283"/>
      <c r="O64" s="283"/>
      <c r="P64" s="283"/>
      <c r="Q64" s="283"/>
      <c r="R64" s="283"/>
      <c r="S64" s="283"/>
      <c r="T64" s="283"/>
      <c r="U64" s="283"/>
      <c r="V64" s="283"/>
      <c r="W64" s="283"/>
      <c r="X64" s="283"/>
      <c r="Y64" s="283"/>
      <c r="Z64" s="283"/>
      <c r="AA64" s="283"/>
      <c r="AB64" s="283"/>
      <c r="AC64" s="283"/>
      <c r="AD64" s="283"/>
      <c r="AE64" s="283"/>
      <c r="AF64" s="283"/>
      <c r="AG64" s="307">
        <f>'2-3 - LBC9  následná péče...'!J32</f>
        <v>0</v>
      </c>
      <c r="AH64" s="308"/>
      <c r="AI64" s="308"/>
      <c r="AJ64" s="308"/>
      <c r="AK64" s="308"/>
      <c r="AL64" s="308"/>
      <c r="AM64" s="308"/>
      <c r="AN64" s="307">
        <f t="shared" si="0"/>
        <v>0</v>
      </c>
      <c r="AO64" s="308"/>
      <c r="AP64" s="308"/>
      <c r="AQ64" s="81" t="s">
        <v>83</v>
      </c>
      <c r="AR64" s="45"/>
      <c r="AS64" s="86">
        <v>0</v>
      </c>
      <c r="AT64" s="87">
        <f t="shared" si="1"/>
        <v>0</v>
      </c>
      <c r="AU64" s="88">
        <f>'2-3 - LBC9  následná péče...'!P87</f>
        <v>0</v>
      </c>
      <c r="AV64" s="87">
        <f>'2-3 - LBC9  následná péče...'!J35</f>
        <v>0</v>
      </c>
      <c r="AW64" s="87">
        <f>'2-3 - LBC9  následná péče...'!J36</f>
        <v>0</v>
      </c>
      <c r="AX64" s="87">
        <f>'2-3 - LBC9  následná péče...'!J37</f>
        <v>0</v>
      </c>
      <c r="AY64" s="87">
        <f>'2-3 - LBC9  následná péče...'!J38</f>
        <v>0</v>
      </c>
      <c r="AZ64" s="87">
        <f>'2-3 - LBC9  následná péče...'!F35</f>
        <v>0</v>
      </c>
      <c r="BA64" s="87">
        <f>'2-3 - LBC9  následná péče...'!F36</f>
        <v>0</v>
      </c>
      <c r="BB64" s="87">
        <f>'2-3 - LBC9  následná péče...'!F37</f>
        <v>0</v>
      </c>
      <c r="BC64" s="87">
        <f>'2-3 - LBC9  následná péče...'!F38</f>
        <v>0</v>
      </c>
      <c r="BD64" s="89">
        <f>'2-3 - LBC9  následná péče...'!F39</f>
        <v>0</v>
      </c>
      <c r="BT64" s="25" t="s">
        <v>81</v>
      </c>
      <c r="BV64" s="25" t="s">
        <v>75</v>
      </c>
      <c r="BW64" s="25" t="s">
        <v>104</v>
      </c>
      <c r="BX64" s="25" t="s">
        <v>95</v>
      </c>
      <c r="CL64" s="25" t="s">
        <v>19</v>
      </c>
    </row>
    <row r="65" spans="2:44" s="1" customFormat="1" ht="30" customHeight="1">
      <c r="B65" s="32"/>
      <c r="AR65" s="32"/>
    </row>
    <row r="66" spans="2:44" s="1" customFormat="1" ht="6.95" customHeight="1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32"/>
    </row>
  </sheetData>
  <sheetProtection algorithmName="SHA-512" hashValue="OoXcJANtZGuexY/cW49VOixG0VUXBYP0j5sZPiLWatce7epym2qiUOXIUREHJmc8kw6tsMlM2yzM7z994Wk+9w==" saltValue="nfVvsNSeVl4/TIh64UYhYhVcYLGwL/8c2jU7x/7zc8MrL/iu17rnmKCOpALm3tHTPxATRYZ573zGJYHX/mw2wQ==" spinCount="100000" sheet="1" objects="1" scenarios="1" formatColumns="0" formatRows="0"/>
  <mergeCells count="78">
    <mergeCell ref="AS49:AT51"/>
    <mergeCell ref="AN54:AP54"/>
    <mergeCell ref="AR2:BE2"/>
    <mergeCell ref="AG64:AM64"/>
    <mergeCell ref="AG57:AM57"/>
    <mergeCell ref="AG52:AM52"/>
    <mergeCell ref="AG58:AM58"/>
    <mergeCell ref="AG56:AM56"/>
    <mergeCell ref="AG55:AM55"/>
    <mergeCell ref="AG59:AM59"/>
    <mergeCell ref="AG62:AM62"/>
    <mergeCell ref="AG63:AM63"/>
    <mergeCell ref="AG60:AM60"/>
    <mergeCell ref="AG61:AM61"/>
    <mergeCell ref="AM49:AP49"/>
    <mergeCell ref="AM50:AP50"/>
    <mergeCell ref="AM47:AN47"/>
    <mergeCell ref="AN62:AP6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K64:AF64"/>
    <mergeCell ref="K56:AF56"/>
    <mergeCell ref="K58:AF58"/>
    <mergeCell ref="L45:AO45"/>
    <mergeCell ref="AG54:AM54"/>
    <mergeCell ref="AN64:AP64"/>
    <mergeCell ref="AN63:AP63"/>
    <mergeCell ref="AN61:AP61"/>
    <mergeCell ref="AN57:AP57"/>
    <mergeCell ref="AN55:AP55"/>
    <mergeCell ref="AN60:AP60"/>
    <mergeCell ref="AN59:AP59"/>
    <mergeCell ref="AN56:AP56"/>
    <mergeCell ref="AN52:AP52"/>
    <mergeCell ref="AN58:AP58"/>
    <mergeCell ref="K61:AF61"/>
    <mergeCell ref="K57:AF57"/>
    <mergeCell ref="K62:AF62"/>
    <mergeCell ref="K63:AF63"/>
    <mergeCell ref="K59:AF59"/>
    <mergeCell ref="E61:I61"/>
    <mergeCell ref="E57:I57"/>
    <mergeCell ref="E62:I62"/>
    <mergeCell ref="E63:I63"/>
    <mergeCell ref="E64:I64"/>
    <mergeCell ref="C52:G52"/>
    <mergeCell ref="D55:H55"/>
    <mergeCell ref="D60:H60"/>
    <mergeCell ref="E58:I58"/>
    <mergeCell ref="E56:I56"/>
    <mergeCell ref="E59:I59"/>
    <mergeCell ref="I52:AF52"/>
    <mergeCell ref="J55:AF55"/>
    <mergeCell ref="J60:AF60"/>
  </mergeCells>
  <hyperlinks>
    <hyperlink ref="A56" location="'1 - Výsadba LBC 7 Hrabětice'!C2" display="/" xr:uid="{00000000-0004-0000-0000-000000000000}"/>
    <hyperlink ref="A57" location="'1-1 - LBC7  následná péče...'!C2" display="/" xr:uid="{00000000-0004-0000-0000-000001000000}"/>
    <hyperlink ref="A58" location="'1-2 - LBC7  následná péče...'!C2" display="/" xr:uid="{00000000-0004-0000-0000-000002000000}"/>
    <hyperlink ref="A59" location="'1-3 - LBC7  následná péče...'!C2" display="/" xr:uid="{00000000-0004-0000-0000-000003000000}"/>
    <hyperlink ref="A61" location="'2 - Výsadba LBC 9 Hrabětice'!C2" display="/" xr:uid="{00000000-0004-0000-0000-000004000000}"/>
    <hyperlink ref="A62" location="'2-1 - LBC9  následná péče...'!C2" display="/" xr:uid="{00000000-0004-0000-0000-000005000000}"/>
    <hyperlink ref="A63" location="'2-2 - LBC9  následná péče...'!C2" display="/" xr:uid="{00000000-0004-0000-0000-000006000000}"/>
    <hyperlink ref="A64" location="'2-3 - LBC9  následná péče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2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104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>
      <c r="B4" s="20"/>
      <c r="D4" s="21" t="s">
        <v>105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21" t="str">
        <f>'Rekapitulace stavby'!K6</f>
        <v>Výsadba části LBC7 a části LBC9 v k.ú. Hrabětice</v>
      </c>
      <c r="F7" s="322"/>
      <c r="G7" s="322"/>
      <c r="H7" s="322"/>
      <c r="L7" s="20"/>
    </row>
    <row r="8" spans="2:46" ht="12" customHeight="1">
      <c r="B8" s="20"/>
      <c r="D8" s="27" t="s">
        <v>106</v>
      </c>
      <c r="L8" s="20"/>
    </row>
    <row r="9" spans="2:46" s="1" customFormat="1" ht="16.5" customHeight="1">
      <c r="B9" s="32"/>
      <c r="E9" s="321" t="s">
        <v>499</v>
      </c>
      <c r="F9" s="323"/>
      <c r="G9" s="323"/>
      <c r="H9" s="323"/>
      <c r="L9" s="32"/>
    </row>
    <row r="10" spans="2:46" s="1" customFormat="1" ht="12" customHeight="1">
      <c r="B10" s="32"/>
      <c r="D10" s="27" t="s">
        <v>457</v>
      </c>
      <c r="L10" s="32"/>
    </row>
    <row r="11" spans="2:46" s="1" customFormat="1" ht="16.5" customHeight="1">
      <c r="B11" s="32"/>
      <c r="E11" s="285" t="s">
        <v>620</v>
      </c>
      <c r="F11" s="323"/>
      <c r="G11" s="323"/>
      <c r="H11" s="323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9. 5. 2025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108</v>
      </c>
      <c r="I17" s="27" t="s">
        <v>29</v>
      </c>
      <c r="J17" s="25" t="s">
        <v>30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24" t="str">
        <f>'Rekapitulace stavby'!E14</f>
        <v>Vyplň údaj</v>
      </c>
      <c r="F20" s="291"/>
      <c r="G20" s="291"/>
      <c r="H20" s="29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33</v>
      </c>
      <c r="I22" s="27" t="s">
        <v>26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 </v>
      </c>
      <c r="I23" s="27" t="s">
        <v>29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36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29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37</v>
      </c>
      <c r="L28" s="32"/>
    </row>
    <row r="29" spans="2:12" s="7" customFormat="1" ht="16.5" customHeight="1">
      <c r="B29" s="91"/>
      <c r="E29" s="296" t="s">
        <v>19</v>
      </c>
      <c r="F29" s="296"/>
      <c r="G29" s="296"/>
      <c r="H29" s="296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39</v>
      </c>
      <c r="J32" s="63">
        <f>ROUND(J87,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41</v>
      </c>
      <c r="I34" s="35" t="s">
        <v>40</v>
      </c>
      <c r="J34" s="35" t="s">
        <v>42</v>
      </c>
      <c r="L34" s="32"/>
    </row>
    <row r="35" spans="2:12" s="1" customFormat="1" ht="14.45" customHeight="1">
      <c r="B35" s="32"/>
      <c r="D35" s="52" t="s">
        <v>43</v>
      </c>
      <c r="E35" s="27" t="s">
        <v>44</v>
      </c>
      <c r="F35" s="83">
        <f>ROUND((SUM(BE87:BE119)),  2)</f>
        <v>0</v>
      </c>
      <c r="I35" s="93">
        <v>0.21</v>
      </c>
      <c r="J35" s="83">
        <f>ROUND(((SUM(BE87:BE119))*I35),  2)</f>
        <v>0</v>
      </c>
      <c r="L35" s="32"/>
    </row>
    <row r="36" spans="2:12" s="1" customFormat="1" ht="14.45" customHeight="1">
      <c r="B36" s="32"/>
      <c r="E36" s="27" t="s">
        <v>45</v>
      </c>
      <c r="F36" s="83">
        <f>ROUND((SUM(BF87:BF119)),  2)</f>
        <v>0</v>
      </c>
      <c r="I36" s="93">
        <v>0.12</v>
      </c>
      <c r="J36" s="83">
        <f>ROUND(((SUM(BF87:BF119))*I36),  2)</f>
        <v>0</v>
      </c>
      <c r="L36" s="32"/>
    </row>
    <row r="37" spans="2:12" s="1" customFormat="1" ht="14.45" hidden="1" customHeight="1">
      <c r="B37" s="32"/>
      <c r="E37" s="27" t="s">
        <v>46</v>
      </c>
      <c r="F37" s="83">
        <f>ROUND((SUM(BG87:BG119)),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47</v>
      </c>
      <c r="F38" s="83">
        <f>ROUND((SUM(BH87:BH119)),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48</v>
      </c>
      <c r="F39" s="83">
        <f>ROUND((SUM(BI87:BI119)),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49</v>
      </c>
      <c r="E41" s="54"/>
      <c r="F41" s="54"/>
      <c r="G41" s="96" t="s">
        <v>50</v>
      </c>
      <c r="H41" s="97" t="s">
        <v>51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109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321" t="str">
        <f>E7</f>
        <v>Výsadba části LBC7 a části LBC9 v k.ú. Hrabětice</v>
      </c>
      <c r="F50" s="322"/>
      <c r="G50" s="322"/>
      <c r="H50" s="322"/>
      <c r="L50" s="32"/>
    </row>
    <row r="51" spans="2:47" ht="12" customHeight="1">
      <c r="B51" s="20"/>
      <c r="C51" s="27" t="s">
        <v>106</v>
      </c>
      <c r="L51" s="20"/>
    </row>
    <row r="52" spans="2:47" s="1" customFormat="1" ht="16.5" customHeight="1">
      <c r="B52" s="32"/>
      <c r="E52" s="321" t="s">
        <v>499</v>
      </c>
      <c r="F52" s="323"/>
      <c r="G52" s="323"/>
      <c r="H52" s="323"/>
      <c r="L52" s="32"/>
    </row>
    <row r="53" spans="2:47" s="1" customFormat="1" ht="12" customHeight="1">
      <c r="B53" s="32"/>
      <c r="C53" s="27" t="s">
        <v>457</v>
      </c>
      <c r="L53" s="32"/>
    </row>
    <row r="54" spans="2:47" s="1" customFormat="1" ht="16.5" customHeight="1">
      <c r="B54" s="32"/>
      <c r="E54" s="285" t="str">
        <f>E11</f>
        <v>2-3 - LBC9  následná péče 3.rok</v>
      </c>
      <c r="F54" s="323"/>
      <c r="G54" s="323"/>
      <c r="H54" s="323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Hrabětice</v>
      </c>
      <c r="I56" s="27" t="s">
        <v>23</v>
      </c>
      <c r="J56" s="49" t="str">
        <f>IF(J14="","",J14)</f>
        <v>9. 5. 2025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>ČŘ-SPÚ</v>
      </c>
      <c r="I58" s="27" t="s">
        <v>33</v>
      </c>
      <c r="J58" s="30" t="str">
        <f>E23</f>
        <v xml:space="preserve"> </v>
      </c>
      <c r="L58" s="32"/>
    </row>
    <row r="59" spans="2:47" s="1" customFormat="1" ht="15.2" customHeight="1">
      <c r="B59" s="32"/>
      <c r="C59" s="27" t="s">
        <v>31</v>
      </c>
      <c r="F59" s="25" t="str">
        <f>IF(E20="","",E20)</f>
        <v>Vyplň údaj</v>
      </c>
      <c r="I59" s="27" t="s">
        <v>36</v>
      </c>
      <c r="J59" s="30" t="str">
        <f>E26</f>
        <v xml:space="preserve"> 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110</v>
      </c>
      <c r="D61" s="94"/>
      <c r="E61" s="94"/>
      <c r="F61" s="94"/>
      <c r="G61" s="94"/>
      <c r="H61" s="94"/>
      <c r="I61" s="94"/>
      <c r="J61" s="101" t="s">
        <v>111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71</v>
      </c>
      <c r="J63" s="63">
        <f>J87</f>
        <v>0</v>
      </c>
      <c r="L63" s="32"/>
      <c r="AU63" s="17" t="s">
        <v>112</v>
      </c>
    </row>
    <row r="64" spans="2:47" s="8" customFormat="1" ht="24.95" customHeight="1">
      <c r="B64" s="103"/>
      <c r="D64" s="104" t="s">
        <v>113</v>
      </c>
      <c r="E64" s="105"/>
      <c r="F64" s="105"/>
      <c r="G64" s="105"/>
      <c r="H64" s="105"/>
      <c r="I64" s="105"/>
      <c r="J64" s="106">
        <f>J88</f>
        <v>0</v>
      </c>
      <c r="L64" s="103"/>
    </row>
    <row r="65" spans="2:12" s="9" customFormat="1" ht="19.899999999999999" customHeight="1">
      <c r="B65" s="107"/>
      <c r="D65" s="108" t="s">
        <v>621</v>
      </c>
      <c r="E65" s="109"/>
      <c r="F65" s="109"/>
      <c r="G65" s="109"/>
      <c r="H65" s="109"/>
      <c r="I65" s="109"/>
      <c r="J65" s="110">
        <f>J89</f>
        <v>0</v>
      </c>
      <c r="L65" s="107"/>
    </row>
    <row r="66" spans="2:12" s="1" customFormat="1" ht="21.75" customHeight="1">
      <c r="B66" s="32"/>
      <c r="L66" s="32"/>
    </row>
    <row r="67" spans="2:12" s="1" customFormat="1" ht="6.95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5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>
      <c r="B72" s="32"/>
      <c r="C72" s="21" t="s">
        <v>125</v>
      </c>
      <c r="L72" s="32"/>
    </row>
    <row r="73" spans="2:12" s="1" customFormat="1" ht="6.95" customHeight="1">
      <c r="B73" s="32"/>
      <c r="L73" s="32"/>
    </row>
    <row r="74" spans="2:12" s="1" customFormat="1" ht="12" customHeight="1">
      <c r="B74" s="32"/>
      <c r="C74" s="27" t="s">
        <v>16</v>
      </c>
      <c r="L74" s="32"/>
    </row>
    <row r="75" spans="2:12" s="1" customFormat="1" ht="16.5" customHeight="1">
      <c r="B75" s="32"/>
      <c r="E75" s="321" t="str">
        <f>E7</f>
        <v>Výsadba části LBC7 a části LBC9 v k.ú. Hrabětice</v>
      </c>
      <c r="F75" s="322"/>
      <c r="G75" s="322"/>
      <c r="H75" s="322"/>
      <c r="L75" s="32"/>
    </row>
    <row r="76" spans="2:12" ht="12" customHeight="1">
      <c r="B76" s="20"/>
      <c r="C76" s="27" t="s">
        <v>106</v>
      </c>
      <c r="L76" s="20"/>
    </row>
    <row r="77" spans="2:12" s="1" customFormat="1" ht="16.5" customHeight="1">
      <c r="B77" s="32"/>
      <c r="E77" s="321" t="s">
        <v>499</v>
      </c>
      <c r="F77" s="323"/>
      <c r="G77" s="323"/>
      <c r="H77" s="323"/>
      <c r="L77" s="32"/>
    </row>
    <row r="78" spans="2:12" s="1" customFormat="1" ht="12" customHeight="1">
      <c r="B78" s="32"/>
      <c r="C78" s="27" t="s">
        <v>457</v>
      </c>
      <c r="L78" s="32"/>
    </row>
    <row r="79" spans="2:12" s="1" customFormat="1" ht="16.5" customHeight="1">
      <c r="B79" s="32"/>
      <c r="E79" s="285" t="str">
        <f>E11</f>
        <v>2-3 - LBC9  následná péče 3.rok</v>
      </c>
      <c r="F79" s="323"/>
      <c r="G79" s="323"/>
      <c r="H79" s="323"/>
      <c r="L79" s="32"/>
    </row>
    <row r="80" spans="2:12" s="1" customFormat="1" ht="6.95" customHeight="1">
      <c r="B80" s="32"/>
      <c r="L80" s="32"/>
    </row>
    <row r="81" spans="2:65" s="1" customFormat="1" ht="12" customHeight="1">
      <c r="B81" s="32"/>
      <c r="C81" s="27" t="s">
        <v>21</v>
      </c>
      <c r="F81" s="25" t="str">
        <f>F14</f>
        <v>Hrabětice</v>
      </c>
      <c r="I81" s="27" t="s">
        <v>23</v>
      </c>
      <c r="J81" s="49" t="str">
        <f>IF(J14="","",J14)</f>
        <v>9. 5. 2025</v>
      </c>
      <c r="L81" s="32"/>
    </row>
    <row r="82" spans="2:65" s="1" customFormat="1" ht="6.95" customHeight="1">
      <c r="B82" s="32"/>
      <c r="L82" s="32"/>
    </row>
    <row r="83" spans="2:65" s="1" customFormat="1" ht="15.2" customHeight="1">
      <c r="B83" s="32"/>
      <c r="C83" s="27" t="s">
        <v>25</v>
      </c>
      <c r="F83" s="25" t="str">
        <f>E17</f>
        <v>ČŘ-SPÚ</v>
      </c>
      <c r="I83" s="27" t="s">
        <v>33</v>
      </c>
      <c r="J83" s="30" t="str">
        <f>E23</f>
        <v xml:space="preserve"> </v>
      </c>
      <c r="L83" s="32"/>
    </row>
    <row r="84" spans="2:65" s="1" customFormat="1" ht="15.2" customHeight="1">
      <c r="B84" s="32"/>
      <c r="C84" s="27" t="s">
        <v>31</v>
      </c>
      <c r="F84" s="25" t="str">
        <f>IF(E20="","",E20)</f>
        <v>Vyplň údaj</v>
      </c>
      <c r="I84" s="27" t="s">
        <v>36</v>
      </c>
      <c r="J84" s="30" t="str">
        <f>E26</f>
        <v xml:space="preserve"> 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11"/>
      <c r="C86" s="112" t="s">
        <v>126</v>
      </c>
      <c r="D86" s="113" t="s">
        <v>58</v>
      </c>
      <c r="E86" s="113" t="s">
        <v>54</v>
      </c>
      <c r="F86" s="113" t="s">
        <v>55</v>
      </c>
      <c r="G86" s="113" t="s">
        <v>127</v>
      </c>
      <c r="H86" s="113" t="s">
        <v>128</v>
      </c>
      <c r="I86" s="113" t="s">
        <v>129</v>
      </c>
      <c r="J86" s="114" t="s">
        <v>111</v>
      </c>
      <c r="K86" s="115" t="s">
        <v>130</v>
      </c>
      <c r="L86" s="111"/>
      <c r="M86" s="56" t="s">
        <v>19</v>
      </c>
      <c r="N86" s="57" t="s">
        <v>43</v>
      </c>
      <c r="O86" s="57" t="s">
        <v>131</v>
      </c>
      <c r="P86" s="57" t="s">
        <v>132</v>
      </c>
      <c r="Q86" s="57" t="s">
        <v>133</v>
      </c>
      <c r="R86" s="57" t="s">
        <v>134</v>
      </c>
      <c r="S86" s="57" t="s">
        <v>135</v>
      </c>
      <c r="T86" s="58" t="s">
        <v>136</v>
      </c>
    </row>
    <row r="87" spans="2:65" s="1" customFormat="1" ht="22.9" customHeight="1">
      <c r="B87" s="32"/>
      <c r="C87" s="61" t="s">
        <v>137</v>
      </c>
      <c r="J87" s="116">
        <f>BK87</f>
        <v>0</v>
      </c>
      <c r="L87" s="32"/>
      <c r="M87" s="59"/>
      <c r="N87" s="50"/>
      <c r="O87" s="50"/>
      <c r="P87" s="117">
        <f>P88</f>
        <v>0</v>
      </c>
      <c r="Q87" s="50"/>
      <c r="R87" s="117">
        <f>R88</f>
        <v>3.8880000000000003</v>
      </c>
      <c r="S87" s="50"/>
      <c r="T87" s="118">
        <f>T88</f>
        <v>0</v>
      </c>
      <c r="AT87" s="17" t="s">
        <v>72</v>
      </c>
      <c r="AU87" s="17" t="s">
        <v>112</v>
      </c>
      <c r="BK87" s="119">
        <f>BK88</f>
        <v>0</v>
      </c>
    </row>
    <row r="88" spans="2:65" s="11" customFormat="1" ht="25.9" customHeight="1">
      <c r="B88" s="120"/>
      <c r="D88" s="121" t="s">
        <v>72</v>
      </c>
      <c r="E88" s="122" t="s">
        <v>138</v>
      </c>
      <c r="F88" s="122" t="s">
        <v>139</v>
      </c>
      <c r="I88" s="123"/>
      <c r="J88" s="124">
        <f>BK88</f>
        <v>0</v>
      </c>
      <c r="L88" s="120"/>
      <c r="M88" s="125"/>
      <c r="P88" s="126">
        <f>P89</f>
        <v>0</v>
      </c>
      <c r="R88" s="126">
        <f>R89</f>
        <v>3.8880000000000003</v>
      </c>
      <c r="T88" s="127">
        <f>T89</f>
        <v>0</v>
      </c>
      <c r="AR88" s="121" t="s">
        <v>77</v>
      </c>
      <c r="AT88" s="128" t="s">
        <v>72</v>
      </c>
      <c r="AU88" s="128" t="s">
        <v>73</v>
      </c>
      <c r="AY88" s="121" t="s">
        <v>140</v>
      </c>
      <c r="BK88" s="129">
        <f>BK89</f>
        <v>0</v>
      </c>
    </row>
    <row r="89" spans="2:65" s="11" customFormat="1" ht="22.9" customHeight="1">
      <c r="B89" s="120"/>
      <c r="D89" s="121" t="s">
        <v>72</v>
      </c>
      <c r="E89" s="130" t="s">
        <v>102</v>
      </c>
      <c r="F89" s="130" t="s">
        <v>103</v>
      </c>
      <c r="I89" s="123"/>
      <c r="J89" s="131">
        <f>BK89</f>
        <v>0</v>
      </c>
      <c r="L89" s="120"/>
      <c r="M89" s="125"/>
      <c r="P89" s="126">
        <f>SUM(P90:P119)</f>
        <v>0</v>
      </c>
      <c r="R89" s="126">
        <f>SUM(R90:R119)</f>
        <v>3.8880000000000003</v>
      </c>
      <c r="T89" s="127">
        <f>SUM(T90:T119)</f>
        <v>0</v>
      </c>
      <c r="AR89" s="121" t="s">
        <v>77</v>
      </c>
      <c r="AT89" s="128" t="s">
        <v>72</v>
      </c>
      <c r="AU89" s="128" t="s">
        <v>77</v>
      </c>
      <c r="AY89" s="121" t="s">
        <v>140</v>
      </c>
      <c r="BK89" s="129">
        <f>SUM(BK90:BK119)</f>
        <v>0</v>
      </c>
    </row>
    <row r="90" spans="2:65" s="1" customFormat="1" ht="16.5" customHeight="1">
      <c r="B90" s="32"/>
      <c r="C90" s="132" t="s">
        <v>77</v>
      </c>
      <c r="D90" s="132" t="s">
        <v>142</v>
      </c>
      <c r="E90" s="133" t="s">
        <v>461</v>
      </c>
      <c r="F90" s="134" t="s">
        <v>462</v>
      </c>
      <c r="G90" s="135" t="s">
        <v>145</v>
      </c>
      <c r="H90" s="136">
        <v>26808</v>
      </c>
      <c r="I90" s="137"/>
      <c r="J90" s="138">
        <f>ROUND(I90*H90,2)</f>
        <v>0</v>
      </c>
      <c r="K90" s="139"/>
      <c r="L90" s="32"/>
      <c r="M90" s="140" t="s">
        <v>19</v>
      </c>
      <c r="N90" s="141" t="s">
        <v>44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146</v>
      </c>
      <c r="AT90" s="144" t="s">
        <v>142</v>
      </c>
      <c r="AU90" s="144" t="s">
        <v>81</v>
      </c>
      <c r="AY90" s="17" t="s">
        <v>140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7" t="s">
        <v>77</v>
      </c>
      <c r="BK90" s="145">
        <f>ROUND(I90*H90,2)</f>
        <v>0</v>
      </c>
      <c r="BL90" s="17" t="s">
        <v>146</v>
      </c>
      <c r="BM90" s="144" t="s">
        <v>595</v>
      </c>
    </row>
    <row r="91" spans="2:65" s="1" customFormat="1" ht="11.25">
      <c r="B91" s="32"/>
      <c r="D91" s="146" t="s">
        <v>148</v>
      </c>
      <c r="F91" s="147" t="s">
        <v>464</v>
      </c>
      <c r="I91" s="148"/>
      <c r="L91" s="32"/>
      <c r="M91" s="149"/>
      <c r="T91" s="53"/>
      <c r="AT91" s="17" t="s">
        <v>148</v>
      </c>
      <c r="AU91" s="17" t="s">
        <v>81</v>
      </c>
    </row>
    <row r="92" spans="2:65" s="12" customFormat="1" ht="11.25">
      <c r="B92" s="150"/>
      <c r="D92" s="151" t="s">
        <v>150</v>
      </c>
      <c r="E92" s="152" t="s">
        <v>19</v>
      </c>
      <c r="F92" s="153" t="s">
        <v>617</v>
      </c>
      <c r="H92" s="154">
        <v>26808</v>
      </c>
      <c r="I92" s="155"/>
      <c r="L92" s="150"/>
      <c r="M92" s="156"/>
      <c r="T92" s="157"/>
      <c r="AT92" s="152" t="s">
        <v>150</v>
      </c>
      <c r="AU92" s="152" t="s">
        <v>81</v>
      </c>
      <c r="AV92" s="12" t="s">
        <v>81</v>
      </c>
      <c r="AW92" s="12" t="s">
        <v>35</v>
      </c>
      <c r="AX92" s="12" t="s">
        <v>77</v>
      </c>
      <c r="AY92" s="152" t="s">
        <v>140</v>
      </c>
    </row>
    <row r="93" spans="2:65" s="13" customFormat="1" ht="11.25">
      <c r="B93" s="158"/>
      <c r="D93" s="151" t="s">
        <v>150</v>
      </c>
      <c r="E93" s="159" t="s">
        <v>19</v>
      </c>
      <c r="F93" s="160" t="s">
        <v>494</v>
      </c>
      <c r="H93" s="159" t="s">
        <v>19</v>
      </c>
      <c r="I93" s="161"/>
      <c r="L93" s="158"/>
      <c r="M93" s="162"/>
      <c r="T93" s="163"/>
      <c r="AT93" s="159" t="s">
        <v>150</v>
      </c>
      <c r="AU93" s="159" t="s">
        <v>81</v>
      </c>
      <c r="AV93" s="13" t="s">
        <v>77</v>
      </c>
      <c r="AW93" s="13" t="s">
        <v>35</v>
      </c>
      <c r="AX93" s="13" t="s">
        <v>73</v>
      </c>
      <c r="AY93" s="159" t="s">
        <v>140</v>
      </c>
    </row>
    <row r="94" spans="2:65" s="1" customFormat="1" ht="16.5" customHeight="1">
      <c r="B94" s="32"/>
      <c r="C94" s="132" t="s">
        <v>81</v>
      </c>
      <c r="D94" s="132" t="s">
        <v>142</v>
      </c>
      <c r="E94" s="133" t="s">
        <v>310</v>
      </c>
      <c r="F94" s="134" t="s">
        <v>311</v>
      </c>
      <c r="G94" s="135" t="s">
        <v>145</v>
      </c>
      <c r="H94" s="136">
        <v>194.4</v>
      </c>
      <c r="I94" s="137"/>
      <c r="J94" s="138">
        <f>ROUND(I94*H94,2)</f>
        <v>0</v>
      </c>
      <c r="K94" s="139"/>
      <c r="L94" s="32"/>
      <c r="M94" s="140" t="s">
        <v>19</v>
      </c>
      <c r="N94" s="141" t="s">
        <v>44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146</v>
      </c>
      <c r="AT94" s="144" t="s">
        <v>142</v>
      </c>
      <c r="AU94" s="144" t="s">
        <v>81</v>
      </c>
      <c r="AY94" s="17" t="s">
        <v>140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7" t="s">
        <v>77</v>
      </c>
      <c r="BK94" s="145">
        <f>ROUND(I94*H94,2)</f>
        <v>0</v>
      </c>
      <c r="BL94" s="17" t="s">
        <v>146</v>
      </c>
      <c r="BM94" s="144" t="s">
        <v>598</v>
      </c>
    </row>
    <row r="95" spans="2:65" s="1" customFormat="1" ht="11.25">
      <c r="B95" s="32"/>
      <c r="D95" s="146" t="s">
        <v>148</v>
      </c>
      <c r="F95" s="147" t="s">
        <v>313</v>
      </c>
      <c r="I95" s="148"/>
      <c r="L95" s="32"/>
      <c r="M95" s="149"/>
      <c r="T95" s="53"/>
      <c r="AT95" s="17" t="s">
        <v>148</v>
      </c>
      <c r="AU95" s="17" t="s">
        <v>81</v>
      </c>
    </row>
    <row r="96" spans="2:65" s="12" customFormat="1" ht="11.25">
      <c r="B96" s="150"/>
      <c r="D96" s="151" t="s">
        <v>150</v>
      </c>
      <c r="E96" s="152" t="s">
        <v>19</v>
      </c>
      <c r="F96" s="153" t="s">
        <v>618</v>
      </c>
      <c r="H96" s="154">
        <v>194.4</v>
      </c>
      <c r="I96" s="155"/>
      <c r="L96" s="150"/>
      <c r="M96" s="156"/>
      <c r="T96" s="157"/>
      <c r="AT96" s="152" t="s">
        <v>150</v>
      </c>
      <c r="AU96" s="152" t="s">
        <v>81</v>
      </c>
      <c r="AV96" s="12" t="s">
        <v>81</v>
      </c>
      <c r="AW96" s="12" t="s">
        <v>35</v>
      </c>
      <c r="AX96" s="12" t="s">
        <v>77</v>
      </c>
      <c r="AY96" s="152" t="s">
        <v>140</v>
      </c>
    </row>
    <row r="97" spans="2:65" s="13" customFormat="1" ht="11.25">
      <c r="B97" s="158"/>
      <c r="D97" s="151" t="s">
        <v>150</v>
      </c>
      <c r="E97" s="159" t="s">
        <v>19</v>
      </c>
      <c r="F97" s="160" t="s">
        <v>469</v>
      </c>
      <c r="H97" s="159" t="s">
        <v>19</v>
      </c>
      <c r="I97" s="161"/>
      <c r="L97" s="158"/>
      <c r="M97" s="162"/>
      <c r="T97" s="163"/>
      <c r="AT97" s="159" t="s">
        <v>150</v>
      </c>
      <c r="AU97" s="159" t="s">
        <v>81</v>
      </c>
      <c r="AV97" s="13" t="s">
        <v>77</v>
      </c>
      <c r="AW97" s="13" t="s">
        <v>35</v>
      </c>
      <c r="AX97" s="13" t="s">
        <v>73</v>
      </c>
      <c r="AY97" s="159" t="s">
        <v>140</v>
      </c>
    </row>
    <row r="98" spans="2:65" s="1" customFormat="1" ht="16.5" customHeight="1">
      <c r="B98" s="32"/>
      <c r="C98" s="164" t="s">
        <v>160</v>
      </c>
      <c r="D98" s="164" t="s">
        <v>153</v>
      </c>
      <c r="E98" s="165" t="s">
        <v>316</v>
      </c>
      <c r="F98" s="166" t="s">
        <v>317</v>
      </c>
      <c r="G98" s="167" t="s">
        <v>318</v>
      </c>
      <c r="H98" s="168">
        <v>19.440000000000001</v>
      </c>
      <c r="I98" s="169"/>
      <c r="J98" s="170">
        <f>ROUND(I98*H98,2)</f>
        <v>0</v>
      </c>
      <c r="K98" s="171"/>
      <c r="L98" s="172"/>
      <c r="M98" s="173" t="s">
        <v>19</v>
      </c>
      <c r="N98" s="174" t="s">
        <v>44</v>
      </c>
      <c r="P98" s="142">
        <f>O98*H98</f>
        <v>0</v>
      </c>
      <c r="Q98" s="142">
        <v>0.2</v>
      </c>
      <c r="R98" s="142">
        <f>Q98*H98</f>
        <v>3.8880000000000003</v>
      </c>
      <c r="S98" s="142">
        <v>0</v>
      </c>
      <c r="T98" s="143">
        <f>S98*H98</f>
        <v>0</v>
      </c>
      <c r="AR98" s="144" t="s">
        <v>157</v>
      </c>
      <c r="AT98" s="144" t="s">
        <v>153</v>
      </c>
      <c r="AU98" s="144" t="s">
        <v>81</v>
      </c>
      <c r="AY98" s="17" t="s">
        <v>140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7" t="s">
        <v>77</v>
      </c>
      <c r="BK98" s="145">
        <f>ROUND(I98*H98,2)</f>
        <v>0</v>
      </c>
      <c r="BL98" s="17" t="s">
        <v>146</v>
      </c>
      <c r="BM98" s="144" t="s">
        <v>600</v>
      </c>
    </row>
    <row r="99" spans="2:65" s="12" customFormat="1" ht="11.25">
      <c r="B99" s="150"/>
      <c r="D99" s="151" t="s">
        <v>150</v>
      </c>
      <c r="E99" s="152" t="s">
        <v>19</v>
      </c>
      <c r="F99" s="153" t="s">
        <v>601</v>
      </c>
      <c r="H99" s="154">
        <v>19.440000000000001</v>
      </c>
      <c r="I99" s="155"/>
      <c r="L99" s="150"/>
      <c r="M99" s="156"/>
      <c r="T99" s="157"/>
      <c r="AT99" s="152" t="s">
        <v>150</v>
      </c>
      <c r="AU99" s="152" t="s">
        <v>81</v>
      </c>
      <c r="AV99" s="12" t="s">
        <v>81</v>
      </c>
      <c r="AW99" s="12" t="s">
        <v>35</v>
      </c>
      <c r="AX99" s="12" t="s">
        <v>77</v>
      </c>
      <c r="AY99" s="152" t="s">
        <v>140</v>
      </c>
    </row>
    <row r="100" spans="2:65" s="1" customFormat="1" ht="21.75" customHeight="1">
      <c r="B100" s="32"/>
      <c r="C100" s="132" t="s">
        <v>146</v>
      </c>
      <c r="D100" s="132" t="s">
        <v>142</v>
      </c>
      <c r="E100" s="133" t="s">
        <v>472</v>
      </c>
      <c r="F100" s="134" t="s">
        <v>473</v>
      </c>
      <c r="G100" s="135" t="s">
        <v>474</v>
      </c>
      <c r="H100" s="136">
        <v>58.96</v>
      </c>
      <c r="I100" s="137"/>
      <c r="J100" s="138">
        <f>ROUND(I100*H100,2)</f>
        <v>0</v>
      </c>
      <c r="K100" s="139"/>
      <c r="L100" s="32"/>
      <c r="M100" s="140" t="s">
        <v>19</v>
      </c>
      <c r="N100" s="141" t="s">
        <v>44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146</v>
      </c>
      <c r="AT100" s="144" t="s">
        <v>142</v>
      </c>
      <c r="AU100" s="144" t="s">
        <v>81</v>
      </c>
      <c r="AY100" s="17" t="s">
        <v>140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7" t="s">
        <v>77</v>
      </c>
      <c r="BK100" s="145">
        <f>ROUND(I100*H100,2)</f>
        <v>0</v>
      </c>
      <c r="BL100" s="17" t="s">
        <v>146</v>
      </c>
      <c r="BM100" s="144" t="s">
        <v>602</v>
      </c>
    </row>
    <row r="101" spans="2:65" s="1" customFormat="1" ht="11.25">
      <c r="B101" s="32"/>
      <c r="D101" s="146" t="s">
        <v>148</v>
      </c>
      <c r="F101" s="147" t="s">
        <v>476</v>
      </c>
      <c r="I101" s="148"/>
      <c r="L101" s="32"/>
      <c r="M101" s="149"/>
      <c r="T101" s="53"/>
      <c r="AT101" s="17" t="s">
        <v>148</v>
      </c>
      <c r="AU101" s="17" t="s">
        <v>81</v>
      </c>
    </row>
    <row r="102" spans="2:65" s="12" customFormat="1" ht="11.25">
      <c r="B102" s="150"/>
      <c r="D102" s="151" t="s">
        <v>150</v>
      </c>
      <c r="E102" s="152" t="s">
        <v>19</v>
      </c>
      <c r="F102" s="153" t="s">
        <v>603</v>
      </c>
      <c r="H102" s="154">
        <v>58.96</v>
      </c>
      <c r="I102" s="155"/>
      <c r="L102" s="150"/>
      <c r="M102" s="156"/>
      <c r="T102" s="157"/>
      <c r="AT102" s="152" t="s">
        <v>150</v>
      </c>
      <c r="AU102" s="152" t="s">
        <v>81</v>
      </c>
      <c r="AV102" s="12" t="s">
        <v>81</v>
      </c>
      <c r="AW102" s="12" t="s">
        <v>35</v>
      </c>
      <c r="AX102" s="12" t="s">
        <v>77</v>
      </c>
      <c r="AY102" s="152" t="s">
        <v>140</v>
      </c>
    </row>
    <row r="103" spans="2:65" s="13" customFormat="1" ht="11.25">
      <c r="B103" s="158"/>
      <c r="D103" s="151" t="s">
        <v>150</v>
      </c>
      <c r="E103" s="159" t="s">
        <v>19</v>
      </c>
      <c r="F103" s="160" t="s">
        <v>604</v>
      </c>
      <c r="H103" s="159" t="s">
        <v>19</v>
      </c>
      <c r="I103" s="161"/>
      <c r="L103" s="158"/>
      <c r="M103" s="162"/>
      <c r="T103" s="163"/>
      <c r="AT103" s="159" t="s">
        <v>150</v>
      </c>
      <c r="AU103" s="159" t="s">
        <v>81</v>
      </c>
      <c r="AV103" s="13" t="s">
        <v>77</v>
      </c>
      <c r="AW103" s="13" t="s">
        <v>35</v>
      </c>
      <c r="AX103" s="13" t="s">
        <v>73</v>
      </c>
      <c r="AY103" s="159" t="s">
        <v>140</v>
      </c>
    </row>
    <row r="104" spans="2:65" s="1" customFormat="1" ht="16.5" customHeight="1">
      <c r="B104" s="32"/>
      <c r="C104" s="132" t="s">
        <v>173</v>
      </c>
      <c r="D104" s="132" t="s">
        <v>142</v>
      </c>
      <c r="E104" s="133" t="s">
        <v>322</v>
      </c>
      <c r="F104" s="134" t="s">
        <v>323</v>
      </c>
      <c r="G104" s="135" t="s">
        <v>241</v>
      </c>
      <c r="H104" s="136">
        <v>2948</v>
      </c>
      <c r="I104" s="137"/>
      <c r="J104" s="138">
        <f>ROUND(I104*H104,2)</f>
        <v>0</v>
      </c>
      <c r="K104" s="139"/>
      <c r="L104" s="32"/>
      <c r="M104" s="140" t="s">
        <v>19</v>
      </c>
      <c r="N104" s="141" t="s">
        <v>44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146</v>
      </c>
      <c r="AT104" s="144" t="s">
        <v>142</v>
      </c>
      <c r="AU104" s="144" t="s">
        <v>81</v>
      </c>
      <c r="AY104" s="17" t="s">
        <v>140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7" t="s">
        <v>77</v>
      </c>
      <c r="BK104" s="145">
        <f>ROUND(I104*H104,2)</f>
        <v>0</v>
      </c>
      <c r="BL104" s="17" t="s">
        <v>146</v>
      </c>
      <c r="BM104" s="144" t="s">
        <v>605</v>
      </c>
    </row>
    <row r="105" spans="2:65" s="1" customFormat="1" ht="11.25">
      <c r="B105" s="32"/>
      <c r="D105" s="146" t="s">
        <v>148</v>
      </c>
      <c r="F105" s="147" t="s">
        <v>325</v>
      </c>
      <c r="I105" s="148"/>
      <c r="L105" s="32"/>
      <c r="M105" s="149"/>
      <c r="T105" s="53"/>
      <c r="AT105" s="17" t="s">
        <v>148</v>
      </c>
      <c r="AU105" s="17" t="s">
        <v>81</v>
      </c>
    </row>
    <row r="106" spans="2:65" s="12" customFormat="1" ht="11.25">
      <c r="B106" s="150"/>
      <c r="D106" s="151" t="s">
        <v>150</v>
      </c>
      <c r="E106" s="152" t="s">
        <v>19</v>
      </c>
      <c r="F106" s="153" t="s">
        <v>606</v>
      </c>
      <c r="H106" s="154">
        <v>2948</v>
      </c>
      <c r="I106" s="155"/>
      <c r="L106" s="150"/>
      <c r="M106" s="156"/>
      <c r="T106" s="157"/>
      <c r="AT106" s="152" t="s">
        <v>150</v>
      </c>
      <c r="AU106" s="152" t="s">
        <v>81</v>
      </c>
      <c r="AV106" s="12" t="s">
        <v>81</v>
      </c>
      <c r="AW106" s="12" t="s">
        <v>35</v>
      </c>
      <c r="AX106" s="12" t="s">
        <v>77</v>
      </c>
      <c r="AY106" s="152" t="s">
        <v>140</v>
      </c>
    </row>
    <row r="107" spans="2:65" s="13" customFormat="1" ht="11.25">
      <c r="B107" s="158"/>
      <c r="D107" s="151" t="s">
        <v>150</v>
      </c>
      <c r="E107" s="159" t="s">
        <v>19</v>
      </c>
      <c r="F107" s="160" t="s">
        <v>481</v>
      </c>
      <c r="H107" s="159" t="s">
        <v>19</v>
      </c>
      <c r="I107" s="161"/>
      <c r="L107" s="158"/>
      <c r="M107" s="162"/>
      <c r="T107" s="163"/>
      <c r="AT107" s="159" t="s">
        <v>150</v>
      </c>
      <c r="AU107" s="159" t="s">
        <v>81</v>
      </c>
      <c r="AV107" s="13" t="s">
        <v>77</v>
      </c>
      <c r="AW107" s="13" t="s">
        <v>35</v>
      </c>
      <c r="AX107" s="13" t="s">
        <v>73</v>
      </c>
      <c r="AY107" s="159" t="s">
        <v>140</v>
      </c>
    </row>
    <row r="108" spans="2:65" s="1" customFormat="1" ht="16.5" customHeight="1">
      <c r="B108" s="32"/>
      <c r="C108" s="164" t="s">
        <v>178</v>
      </c>
      <c r="D108" s="164" t="s">
        <v>153</v>
      </c>
      <c r="E108" s="165" t="s">
        <v>328</v>
      </c>
      <c r="F108" s="166" t="s">
        <v>329</v>
      </c>
      <c r="G108" s="167" t="s">
        <v>187</v>
      </c>
      <c r="H108" s="168">
        <v>11.792</v>
      </c>
      <c r="I108" s="169"/>
      <c r="J108" s="170">
        <f>ROUND(I108*H108,2)</f>
        <v>0</v>
      </c>
      <c r="K108" s="171"/>
      <c r="L108" s="172"/>
      <c r="M108" s="173" t="s">
        <v>19</v>
      </c>
      <c r="N108" s="174" t="s">
        <v>44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157</v>
      </c>
      <c r="AT108" s="144" t="s">
        <v>153</v>
      </c>
      <c r="AU108" s="144" t="s">
        <v>81</v>
      </c>
      <c r="AY108" s="17" t="s">
        <v>140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7" t="s">
        <v>77</v>
      </c>
      <c r="BK108" s="145">
        <f>ROUND(I108*H108,2)</f>
        <v>0</v>
      </c>
      <c r="BL108" s="17" t="s">
        <v>146</v>
      </c>
      <c r="BM108" s="144" t="s">
        <v>607</v>
      </c>
    </row>
    <row r="109" spans="2:65" s="12" customFormat="1" ht="11.25">
      <c r="B109" s="150"/>
      <c r="D109" s="151" t="s">
        <v>150</v>
      </c>
      <c r="E109" s="152" t="s">
        <v>19</v>
      </c>
      <c r="F109" s="153" t="s">
        <v>608</v>
      </c>
      <c r="H109" s="154">
        <v>11.792</v>
      </c>
      <c r="I109" s="155"/>
      <c r="L109" s="150"/>
      <c r="M109" s="156"/>
      <c r="T109" s="157"/>
      <c r="AT109" s="152" t="s">
        <v>150</v>
      </c>
      <c r="AU109" s="152" t="s">
        <v>81</v>
      </c>
      <c r="AV109" s="12" t="s">
        <v>81</v>
      </c>
      <c r="AW109" s="12" t="s">
        <v>35</v>
      </c>
      <c r="AX109" s="12" t="s">
        <v>77</v>
      </c>
      <c r="AY109" s="152" t="s">
        <v>140</v>
      </c>
    </row>
    <row r="110" spans="2:65" s="1" customFormat="1" ht="16.5" customHeight="1">
      <c r="B110" s="32"/>
      <c r="C110" s="132" t="s">
        <v>184</v>
      </c>
      <c r="D110" s="132" t="s">
        <v>142</v>
      </c>
      <c r="E110" s="133" t="s">
        <v>333</v>
      </c>
      <c r="F110" s="134" t="s">
        <v>334</v>
      </c>
      <c r="G110" s="135" t="s">
        <v>318</v>
      </c>
      <c r="H110" s="136">
        <v>254.6</v>
      </c>
      <c r="I110" s="137"/>
      <c r="J110" s="138">
        <f>ROUND(I110*H110,2)</f>
        <v>0</v>
      </c>
      <c r="K110" s="139"/>
      <c r="L110" s="32"/>
      <c r="M110" s="140" t="s">
        <v>19</v>
      </c>
      <c r="N110" s="141" t="s">
        <v>44</v>
      </c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44" t="s">
        <v>146</v>
      </c>
      <c r="AT110" s="144" t="s">
        <v>142</v>
      </c>
      <c r="AU110" s="144" t="s">
        <v>81</v>
      </c>
      <c r="AY110" s="17" t="s">
        <v>140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7" t="s">
        <v>77</v>
      </c>
      <c r="BK110" s="145">
        <f>ROUND(I110*H110,2)</f>
        <v>0</v>
      </c>
      <c r="BL110" s="17" t="s">
        <v>146</v>
      </c>
      <c r="BM110" s="144" t="s">
        <v>609</v>
      </c>
    </row>
    <row r="111" spans="2:65" s="1" customFormat="1" ht="11.25">
      <c r="B111" s="32"/>
      <c r="D111" s="146" t="s">
        <v>148</v>
      </c>
      <c r="F111" s="147" t="s">
        <v>336</v>
      </c>
      <c r="I111" s="148"/>
      <c r="L111" s="32"/>
      <c r="M111" s="149"/>
      <c r="T111" s="53"/>
      <c r="AT111" s="17" t="s">
        <v>148</v>
      </c>
      <c r="AU111" s="17" t="s">
        <v>81</v>
      </c>
    </row>
    <row r="112" spans="2:65" s="12" customFormat="1" ht="11.25">
      <c r="B112" s="150"/>
      <c r="D112" s="151" t="s">
        <v>150</v>
      </c>
      <c r="E112" s="152" t="s">
        <v>19</v>
      </c>
      <c r="F112" s="153" t="s">
        <v>619</v>
      </c>
      <c r="H112" s="154">
        <v>254.6</v>
      </c>
      <c r="I112" s="155"/>
      <c r="L112" s="150"/>
      <c r="M112" s="156"/>
      <c r="T112" s="157"/>
      <c r="AT112" s="152" t="s">
        <v>150</v>
      </c>
      <c r="AU112" s="152" t="s">
        <v>81</v>
      </c>
      <c r="AV112" s="12" t="s">
        <v>81</v>
      </c>
      <c r="AW112" s="12" t="s">
        <v>35</v>
      </c>
      <c r="AX112" s="12" t="s">
        <v>77</v>
      </c>
      <c r="AY112" s="152" t="s">
        <v>140</v>
      </c>
    </row>
    <row r="113" spans="2:65" s="13" customFormat="1" ht="11.25">
      <c r="B113" s="158"/>
      <c r="D113" s="151" t="s">
        <v>150</v>
      </c>
      <c r="E113" s="159" t="s">
        <v>19</v>
      </c>
      <c r="F113" s="160" t="s">
        <v>611</v>
      </c>
      <c r="H113" s="159" t="s">
        <v>19</v>
      </c>
      <c r="I113" s="161"/>
      <c r="L113" s="158"/>
      <c r="M113" s="162"/>
      <c r="T113" s="163"/>
      <c r="AT113" s="159" t="s">
        <v>150</v>
      </c>
      <c r="AU113" s="159" t="s">
        <v>81</v>
      </c>
      <c r="AV113" s="13" t="s">
        <v>77</v>
      </c>
      <c r="AW113" s="13" t="s">
        <v>35</v>
      </c>
      <c r="AX113" s="13" t="s">
        <v>73</v>
      </c>
      <c r="AY113" s="159" t="s">
        <v>140</v>
      </c>
    </row>
    <row r="114" spans="2:65" s="13" customFormat="1" ht="11.25">
      <c r="B114" s="158"/>
      <c r="D114" s="151" t="s">
        <v>150</v>
      </c>
      <c r="E114" s="159" t="s">
        <v>19</v>
      </c>
      <c r="F114" s="160" t="s">
        <v>486</v>
      </c>
      <c r="H114" s="159" t="s">
        <v>19</v>
      </c>
      <c r="I114" s="161"/>
      <c r="L114" s="158"/>
      <c r="M114" s="162"/>
      <c r="T114" s="163"/>
      <c r="AT114" s="159" t="s">
        <v>150</v>
      </c>
      <c r="AU114" s="159" t="s">
        <v>81</v>
      </c>
      <c r="AV114" s="13" t="s">
        <v>77</v>
      </c>
      <c r="AW114" s="13" t="s">
        <v>35</v>
      </c>
      <c r="AX114" s="13" t="s">
        <v>73</v>
      </c>
      <c r="AY114" s="159" t="s">
        <v>140</v>
      </c>
    </row>
    <row r="115" spans="2:65" s="1" customFormat="1" ht="16.5" customHeight="1">
      <c r="B115" s="32"/>
      <c r="C115" s="132" t="s">
        <v>157</v>
      </c>
      <c r="D115" s="132" t="s">
        <v>142</v>
      </c>
      <c r="E115" s="133" t="s">
        <v>341</v>
      </c>
      <c r="F115" s="134" t="s">
        <v>342</v>
      </c>
      <c r="G115" s="135" t="s">
        <v>318</v>
      </c>
      <c r="H115" s="136">
        <v>254.6</v>
      </c>
      <c r="I115" s="137"/>
      <c r="J115" s="138">
        <f>ROUND(I115*H115,2)</f>
        <v>0</v>
      </c>
      <c r="K115" s="139"/>
      <c r="L115" s="32"/>
      <c r="M115" s="140" t="s">
        <v>19</v>
      </c>
      <c r="N115" s="141" t="s">
        <v>44</v>
      </c>
      <c r="P115" s="142">
        <f>O115*H115</f>
        <v>0</v>
      </c>
      <c r="Q115" s="142">
        <v>0</v>
      </c>
      <c r="R115" s="142">
        <f>Q115*H115</f>
        <v>0</v>
      </c>
      <c r="S115" s="142">
        <v>0</v>
      </c>
      <c r="T115" s="143">
        <f>S115*H115</f>
        <v>0</v>
      </c>
      <c r="AR115" s="144" t="s">
        <v>146</v>
      </c>
      <c r="AT115" s="144" t="s">
        <v>142</v>
      </c>
      <c r="AU115" s="144" t="s">
        <v>81</v>
      </c>
      <c r="AY115" s="17" t="s">
        <v>140</v>
      </c>
      <c r="BE115" s="145">
        <f>IF(N115="základní",J115,0)</f>
        <v>0</v>
      </c>
      <c r="BF115" s="145">
        <f>IF(N115="snížená",J115,0)</f>
        <v>0</v>
      </c>
      <c r="BG115" s="145">
        <f>IF(N115="zákl. přenesená",J115,0)</f>
        <v>0</v>
      </c>
      <c r="BH115" s="145">
        <f>IF(N115="sníž. přenesená",J115,0)</f>
        <v>0</v>
      </c>
      <c r="BI115" s="145">
        <f>IF(N115="nulová",J115,0)</f>
        <v>0</v>
      </c>
      <c r="BJ115" s="17" t="s">
        <v>77</v>
      </c>
      <c r="BK115" s="145">
        <f>ROUND(I115*H115,2)</f>
        <v>0</v>
      </c>
      <c r="BL115" s="17" t="s">
        <v>146</v>
      </c>
      <c r="BM115" s="144" t="s">
        <v>612</v>
      </c>
    </row>
    <row r="116" spans="2:65" s="1" customFormat="1" ht="11.25">
      <c r="B116" s="32"/>
      <c r="D116" s="146" t="s">
        <v>148</v>
      </c>
      <c r="F116" s="147" t="s">
        <v>344</v>
      </c>
      <c r="I116" s="148"/>
      <c r="L116" s="32"/>
      <c r="M116" s="149"/>
      <c r="T116" s="53"/>
      <c r="AT116" s="17" t="s">
        <v>148</v>
      </c>
      <c r="AU116" s="17" t="s">
        <v>81</v>
      </c>
    </row>
    <row r="117" spans="2:65" s="1" customFormat="1" ht="16.5" customHeight="1">
      <c r="B117" s="32"/>
      <c r="C117" s="132" t="s">
        <v>215</v>
      </c>
      <c r="D117" s="132" t="s">
        <v>142</v>
      </c>
      <c r="E117" s="133" t="s">
        <v>347</v>
      </c>
      <c r="F117" s="134" t="s">
        <v>348</v>
      </c>
      <c r="G117" s="135" t="s">
        <v>318</v>
      </c>
      <c r="H117" s="136">
        <v>1527.6</v>
      </c>
      <c r="I117" s="137"/>
      <c r="J117" s="138">
        <f>ROUND(I117*H117,2)</f>
        <v>0</v>
      </c>
      <c r="K117" s="139"/>
      <c r="L117" s="32"/>
      <c r="M117" s="140" t="s">
        <v>19</v>
      </c>
      <c r="N117" s="141" t="s">
        <v>44</v>
      </c>
      <c r="P117" s="142">
        <f>O117*H117</f>
        <v>0</v>
      </c>
      <c r="Q117" s="142">
        <v>0</v>
      </c>
      <c r="R117" s="142">
        <f>Q117*H117</f>
        <v>0</v>
      </c>
      <c r="S117" s="142">
        <v>0</v>
      </c>
      <c r="T117" s="143">
        <f>S117*H117</f>
        <v>0</v>
      </c>
      <c r="AR117" s="144" t="s">
        <v>146</v>
      </c>
      <c r="AT117" s="144" t="s">
        <v>142</v>
      </c>
      <c r="AU117" s="144" t="s">
        <v>81</v>
      </c>
      <c r="AY117" s="17" t="s">
        <v>140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7" t="s">
        <v>77</v>
      </c>
      <c r="BK117" s="145">
        <f>ROUND(I117*H117,2)</f>
        <v>0</v>
      </c>
      <c r="BL117" s="17" t="s">
        <v>146</v>
      </c>
      <c r="BM117" s="144" t="s">
        <v>613</v>
      </c>
    </row>
    <row r="118" spans="2:65" s="1" customFormat="1" ht="11.25">
      <c r="B118" s="32"/>
      <c r="D118" s="146" t="s">
        <v>148</v>
      </c>
      <c r="F118" s="147" t="s">
        <v>350</v>
      </c>
      <c r="I118" s="148"/>
      <c r="L118" s="32"/>
      <c r="M118" s="149"/>
      <c r="T118" s="53"/>
      <c r="AT118" s="17" t="s">
        <v>148</v>
      </c>
      <c r="AU118" s="17" t="s">
        <v>81</v>
      </c>
    </row>
    <row r="119" spans="2:65" s="12" customFormat="1" ht="11.25">
      <c r="B119" s="150"/>
      <c r="D119" s="151" t="s">
        <v>150</v>
      </c>
      <c r="E119" s="152" t="s">
        <v>19</v>
      </c>
      <c r="F119" s="153" t="s">
        <v>614</v>
      </c>
      <c r="H119" s="154">
        <v>1527.6</v>
      </c>
      <c r="I119" s="155"/>
      <c r="L119" s="150"/>
      <c r="M119" s="185"/>
      <c r="N119" s="186"/>
      <c r="O119" s="186"/>
      <c r="P119" s="186"/>
      <c r="Q119" s="186"/>
      <c r="R119" s="186"/>
      <c r="S119" s="186"/>
      <c r="T119" s="187"/>
      <c r="AT119" s="152" t="s">
        <v>150</v>
      </c>
      <c r="AU119" s="152" t="s">
        <v>81</v>
      </c>
      <c r="AV119" s="12" t="s">
        <v>81</v>
      </c>
      <c r="AW119" s="12" t="s">
        <v>35</v>
      </c>
      <c r="AX119" s="12" t="s">
        <v>77</v>
      </c>
      <c r="AY119" s="152" t="s">
        <v>140</v>
      </c>
    </row>
    <row r="120" spans="2:65" s="1" customFormat="1" ht="6.95" customHeight="1"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32"/>
    </row>
  </sheetData>
  <sheetProtection algorithmName="SHA-512" hashValue="zZCQcXdJZMuDDpKD+/b5CfPvmFgITRT2JxoEflhhBM3JFgQeN1bnRHC/h4GTB89hLx4kYFG1mevdFrJBJBHMjQ==" saltValue="i2ft3iNfkYnEFaU1miv9tlLBcMl1IzBnAxVmXDlp/D97F21k23HcxYGkPM8sLBwuyuXKS78aQdoWvkxx22/83A==" spinCount="100000" sheet="1" objects="1" scenarios="1" formatColumns="0" formatRows="0" autoFilter="0"/>
  <autoFilter ref="C86:K119" xr:uid="{00000000-0009-0000-0000-000008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800-000000000000}"/>
    <hyperlink ref="F95" r:id="rId2" xr:uid="{00000000-0004-0000-0800-000001000000}"/>
    <hyperlink ref="F101" r:id="rId3" xr:uid="{00000000-0004-0000-0800-000002000000}"/>
    <hyperlink ref="F105" r:id="rId4" xr:uid="{00000000-0004-0000-0800-000003000000}"/>
    <hyperlink ref="F111" r:id="rId5" xr:uid="{00000000-0004-0000-0800-000004000000}"/>
    <hyperlink ref="F116" r:id="rId6" xr:uid="{00000000-0004-0000-0800-000005000000}"/>
    <hyperlink ref="F118" r:id="rId7" xr:uid="{00000000-0004-0000-08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H1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8"/>
      <c r="C3" s="19"/>
      <c r="D3" s="19"/>
      <c r="E3" s="19"/>
      <c r="F3" s="19"/>
      <c r="G3" s="19"/>
      <c r="H3" s="20"/>
    </row>
    <row r="4" spans="2:8" ht="24.95" customHeight="1">
      <c r="B4" s="20"/>
      <c r="C4" s="21" t="s">
        <v>622</v>
      </c>
      <c r="H4" s="20"/>
    </row>
    <row r="5" spans="2:8" ht="12" customHeight="1">
      <c r="B5" s="20"/>
      <c r="C5" s="24" t="s">
        <v>13</v>
      </c>
      <c r="D5" s="296" t="s">
        <v>14</v>
      </c>
      <c r="E5" s="292"/>
      <c r="F5" s="292"/>
      <c r="H5" s="20"/>
    </row>
    <row r="6" spans="2:8" ht="36.950000000000003" customHeight="1">
      <c r="B6" s="20"/>
      <c r="C6" s="26" t="s">
        <v>16</v>
      </c>
      <c r="D6" s="293" t="s">
        <v>17</v>
      </c>
      <c r="E6" s="292"/>
      <c r="F6" s="292"/>
      <c r="H6" s="20"/>
    </row>
    <row r="7" spans="2:8" ht="16.5" customHeight="1">
      <c r="B7" s="20"/>
      <c r="C7" s="27" t="s">
        <v>23</v>
      </c>
      <c r="D7" s="49" t="str">
        <f>'Rekapitulace stavby'!AN8</f>
        <v>9. 5. 2025</v>
      </c>
      <c r="H7" s="20"/>
    </row>
    <row r="8" spans="2:8" s="1" customFormat="1" ht="10.9" customHeight="1">
      <c r="B8" s="32"/>
      <c r="H8" s="32"/>
    </row>
    <row r="9" spans="2:8" s="10" customFormat="1" ht="29.25" customHeight="1">
      <c r="B9" s="111"/>
      <c r="C9" s="112" t="s">
        <v>54</v>
      </c>
      <c r="D9" s="113" t="s">
        <v>55</v>
      </c>
      <c r="E9" s="113" t="s">
        <v>127</v>
      </c>
      <c r="F9" s="114" t="s">
        <v>623</v>
      </c>
      <c r="H9" s="111"/>
    </row>
    <row r="10" spans="2:8" s="1" customFormat="1" ht="26.45" customHeight="1">
      <c r="B10" s="32"/>
      <c r="C10" s="188" t="s">
        <v>77</v>
      </c>
      <c r="D10" s="188" t="s">
        <v>78</v>
      </c>
      <c r="H10" s="32"/>
    </row>
    <row r="11" spans="2:8" s="1" customFormat="1" ht="16.899999999999999" customHeight="1">
      <c r="B11" s="32"/>
      <c r="C11" s="189" t="s">
        <v>337</v>
      </c>
      <c r="D11" s="190" t="s">
        <v>624</v>
      </c>
      <c r="E11" s="191" t="s">
        <v>19</v>
      </c>
      <c r="F11" s="192">
        <v>11.515000000000001</v>
      </c>
      <c r="H11" s="32"/>
    </row>
    <row r="12" spans="2:8" s="1" customFormat="1" ht="16.899999999999999" customHeight="1">
      <c r="B12" s="32"/>
      <c r="C12" s="193" t="s">
        <v>337</v>
      </c>
      <c r="D12" s="193" t="s">
        <v>338</v>
      </c>
      <c r="E12" s="17" t="s">
        <v>19</v>
      </c>
      <c r="F12" s="194">
        <v>11.515000000000001</v>
      </c>
      <c r="H12" s="32"/>
    </row>
    <row r="13" spans="2:8" s="1" customFormat="1" ht="7.35" customHeight="1">
      <c r="B13" s="41"/>
      <c r="C13" s="42"/>
      <c r="D13" s="42"/>
      <c r="E13" s="42"/>
      <c r="F13" s="42"/>
      <c r="G13" s="42"/>
      <c r="H13" s="32"/>
    </row>
    <row r="14" spans="2:8" s="1" customFormat="1" ht="11.25"/>
  </sheetData>
  <sheetProtection algorithmName="SHA-512" hashValue="vJGYCD6fKnwCnAUd+VBNyi17pL6FmnnleY2Pn/Oj9uxmNDT1Gq1NvRr3qqnDA6eApiosgVlDgr5YczqkJxiIIg==" saltValue="GTmiDdgFmd/iamBnZlt5cpwNj4xg5s2ej9YqkXnsJwPW8JGYtq98kQcfgK1eh4lvyuEdEOPfJn0sWWsavagW0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95" customWidth="1"/>
    <col min="2" max="2" width="1.6640625" style="195" customWidth="1"/>
    <col min="3" max="4" width="5" style="195" customWidth="1"/>
    <col min="5" max="5" width="11.6640625" style="195" customWidth="1"/>
    <col min="6" max="6" width="9.1640625" style="195" customWidth="1"/>
    <col min="7" max="7" width="5" style="195" customWidth="1"/>
    <col min="8" max="8" width="77.83203125" style="195" customWidth="1"/>
    <col min="9" max="10" width="20" style="195" customWidth="1"/>
    <col min="11" max="11" width="1.6640625" style="195" customWidth="1"/>
  </cols>
  <sheetData>
    <row r="1" spans="2:11" customFormat="1" ht="37.5" customHeight="1"/>
    <row r="2" spans="2:11" customFormat="1" ht="7.5" customHeight="1">
      <c r="B2" s="196"/>
      <c r="C2" s="197"/>
      <c r="D2" s="197"/>
      <c r="E2" s="197"/>
      <c r="F2" s="197"/>
      <c r="G2" s="197"/>
      <c r="H2" s="197"/>
      <c r="I2" s="197"/>
      <c r="J2" s="197"/>
      <c r="K2" s="198"/>
    </row>
    <row r="3" spans="2:11" s="15" customFormat="1" ht="45" customHeight="1">
      <c r="B3" s="199"/>
      <c r="C3" s="327" t="s">
        <v>625</v>
      </c>
      <c r="D3" s="327"/>
      <c r="E3" s="327"/>
      <c r="F3" s="327"/>
      <c r="G3" s="327"/>
      <c r="H3" s="327"/>
      <c r="I3" s="327"/>
      <c r="J3" s="327"/>
      <c r="K3" s="200"/>
    </row>
    <row r="4" spans="2:11" customFormat="1" ht="25.5" customHeight="1">
      <c r="B4" s="201"/>
      <c r="C4" s="326" t="s">
        <v>626</v>
      </c>
      <c r="D4" s="326"/>
      <c r="E4" s="326"/>
      <c r="F4" s="326"/>
      <c r="G4" s="326"/>
      <c r="H4" s="326"/>
      <c r="I4" s="326"/>
      <c r="J4" s="326"/>
      <c r="K4" s="202"/>
    </row>
    <row r="5" spans="2:11" customFormat="1" ht="5.25" customHeight="1">
      <c r="B5" s="201"/>
      <c r="C5" s="203"/>
      <c r="D5" s="203"/>
      <c r="E5" s="203"/>
      <c r="F5" s="203"/>
      <c r="G5" s="203"/>
      <c r="H5" s="203"/>
      <c r="I5" s="203"/>
      <c r="J5" s="203"/>
      <c r="K5" s="202"/>
    </row>
    <row r="6" spans="2:11" customFormat="1" ht="15" customHeight="1">
      <c r="B6" s="201"/>
      <c r="C6" s="325" t="s">
        <v>627</v>
      </c>
      <c r="D6" s="325"/>
      <c r="E6" s="325"/>
      <c r="F6" s="325"/>
      <c r="G6" s="325"/>
      <c r="H6" s="325"/>
      <c r="I6" s="325"/>
      <c r="J6" s="325"/>
      <c r="K6" s="202"/>
    </row>
    <row r="7" spans="2:11" customFormat="1" ht="15" customHeight="1">
      <c r="B7" s="205"/>
      <c r="C7" s="325" t="s">
        <v>628</v>
      </c>
      <c r="D7" s="325"/>
      <c r="E7" s="325"/>
      <c r="F7" s="325"/>
      <c r="G7" s="325"/>
      <c r="H7" s="325"/>
      <c r="I7" s="325"/>
      <c r="J7" s="325"/>
      <c r="K7" s="202"/>
    </row>
    <row r="8" spans="2:11" customFormat="1" ht="12.75" customHeight="1">
      <c r="B8" s="205"/>
      <c r="C8" s="204"/>
      <c r="D8" s="204"/>
      <c r="E8" s="204"/>
      <c r="F8" s="204"/>
      <c r="G8" s="204"/>
      <c r="H8" s="204"/>
      <c r="I8" s="204"/>
      <c r="J8" s="204"/>
      <c r="K8" s="202"/>
    </row>
    <row r="9" spans="2:11" customFormat="1" ht="15" customHeight="1">
      <c r="B9" s="205"/>
      <c r="C9" s="325" t="s">
        <v>629</v>
      </c>
      <c r="D9" s="325"/>
      <c r="E9" s="325"/>
      <c r="F9" s="325"/>
      <c r="G9" s="325"/>
      <c r="H9" s="325"/>
      <c r="I9" s="325"/>
      <c r="J9" s="325"/>
      <c r="K9" s="202"/>
    </row>
    <row r="10" spans="2:11" customFormat="1" ht="15" customHeight="1">
      <c r="B10" s="205"/>
      <c r="C10" s="204"/>
      <c r="D10" s="325" t="s">
        <v>630</v>
      </c>
      <c r="E10" s="325"/>
      <c r="F10" s="325"/>
      <c r="G10" s="325"/>
      <c r="H10" s="325"/>
      <c r="I10" s="325"/>
      <c r="J10" s="325"/>
      <c r="K10" s="202"/>
    </row>
    <row r="11" spans="2:11" customFormat="1" ht="15" customHeight="1">
      <c r="B11" s="205"/>
      <c r="C11" s="206"/>
      <c r="D11" s="325" t="s">
        <v>631</v>
      </c>
      <c r="E11" s="325"/>
      <c r="F11" s="325"/>
      <c r="G11" s="325"/>
      <c r="H11" s="325"/>
      <c r="I11" s="325"/>
      <c r="J11" s="325"/>
      <c r="K11" s="202"/>
    </row>
    <row r="12" spans="2:11" customFormat="1" ht="15" customHeight="1">
      <c r="B12" s="205"/>
      <c r="C12" s="206"/>
      <c r="D12" s="204"/>
      <c r="E12" s="204"/>
      <c r="F12" s="204"/>
      <c r="G12" s="204"/>
      <c r="H12" s="204"/>
      <c r="I12" s="204"/>
      <c r="J12" s="204"/>
      <c r="K12" s="202"/>
    </row>
    <row r="13" spans="2:11" customFormat="1" ht="15" customHeight="1">
      <c r="B13" s="205"/>
      <c r="C13" s="206"/>
      <c r="D13" s="207" t="s">
        <v>632</v>
      </c>
      <c r="E13" s="204"/>
      <c r="F13" s="204"/>
      <c r="G13" s="204"/>
      <c r="H13" s="204"/>
      <c r="I13" s="204"/>
      <c r="J13" s="204"/>
      <c r="K13" s="202"/>
    </row>
    <row r="14" spans="2:11" customFormat="1" ht="12.75" customHeight="1">
      <c r="B14" s="205"/>
      <c r="C14" s="206"/>
      <c r="D14" s="206"/>
      <c r="E14" s="206"/>
      <c r="F14" s="206"/>
      <c r="G14" s="206"/>
      <c r="H14" s="206"/>
      <c r="I14" s="206"/>
      <c r="J14" s="206"/>
      <c r="K14" s="202"/>
    </row>
    <row r="15" spans="2:11" customFormat="1" ht="15" customHeight="1">
      <c r="B15" s="205"/>
      <c r="C15" s="206"/>
      <c r="D15" s="325" t="s">
        <v>633</v>
      </c>
      <c r="E15" s="325"/>
      <c r="F15" s="325"/>
      <c r="G15" s="325"/>
      <c r="H15" s="325"/>
      <c r="I15" s="325"/>
      <c r="J15" s="325"/>
      <c r="K15" s="202"/>
    </row>
    <row r="16" spans="2:11" customFormat="1" ht="15" customHeight="1">
      <c r="B16" s="205"/>
      <c r="C16" s="206"/>
      <c r="D16" s="325" t="s">
        <v>634</v>
      </c>
      <c r="E16" s="325"/>
      <c r="F16" s="325"/>
      <c r="G16" s="325"/>
      <c r="H16" s="325"/>
      <c r="I16" s="325"/>
      <c r="J16" s="325"/>
      <c r="K16" s="202"/>
    </row>
    <row r="17" spans="2:11" customFormat="1" ht="15" customHeight="1">
      <c r="B17" s="205"/>
      <c r="C17" s="206"/>
      <c r="D17" s="325" t="s">
        <v>635</v>
      </c>
      <c r="E17" s="325"/>
      <c r="F17" s="325"/>
      <c r="G17" s="325"/>
      <c r="H17" s="325"/>
      <c r="I17" s="325"/>
      <c r="J17" s="325"/>
      <c r="K17" s="202"/>
    </row>
    <row r="18" spans="2:11" customFormat="1" ht="15" customHeight="1">
      <c r="B18" s="205"/>
      <c r="C18" s="206"/>
      <c r="D18" s="206"/>
      <c r="E18" s="208" t="s">
        <v>79</v>
      </c>
      <c r="F18" s="325" t="s">
        <v>636</v>
      </c>
      <c r="G18" s="325"/>
      <c r="H18" s="325"/>
      <c r="I18" s="325"/>
      <c r="J18" s="325"/>
      <c r="K18" s="202"/>
    </row>
    <row r="19" spans="2:11" customFormat="1" ht="15" customHeight="1">
      <c r="B19" s="205"/>
      <c r="C19" s="206"/>
      <c r="D19" s="206"/>
      <c r="E19" s="208" t="s">
        <v>637</v>
      </c>
      <c r="F19" s="325" t="s">
        <v>638</v>
      </c>
      <c r="G19" s="325"/>
      <c r="H19" s="325"/>
      <c r="I19" s="325"/>
      <c r="J19" s="325"/>
      <c r="K19" s="202"/>
    </row>
    <row r="20" spans="2:11" customFormat="1" ht="15" customHeight="1">
      <c r="B20" s="205"/>
      <c r="C20" s="206"/>
      <c r="D20" s="206"/>
      <c r="E20" s="208" t="s">
        <v>639</v>
      </c>
      <c r="F20" s="325" t="s">
        <v>640</v>
      </c>
      <c r="G20" s="325"/>
      <c r="H20" s="325"/>
      <c r="I20" s="325"/>
      <c r="J20" s="325"/>
      <c r="K20" s="202"/>
    </row>
    <row r="21" spans="2:11" customFormat="1" ht="15" customHeight="1">
      <c r="B21" s="205"/>
      <c r="C21" s="206"/>
      <c r="D21" s="206"/>
      <c r="E21" s="208" t="s">
        <v>641</v>
      </c>
      <c r="F21" s="325" t="s">
        <v>642</v>
      </c>
      <c r="G21" s="325"/>
      <c r="H21" s="325"/>
      <c r="I21" s="325"/>
      <c r="J21" s="325"/>
      <c r="K21" s="202"/>
    </row>
    <row r="22" spans="2:11" customFormat="1" ht="15" customHeight="1">
      <c r="B22" s="205"/>
      <c r="C22" s="206"/>
      <c r="D22" s="206"/>
      <c r="E22" s="208" t="s">
        <v>643</v>
      </c>
      <c r="F22" s="325" t="s">
        <v>644</v>
      </c>
      <c r="G22" s="325"/>
      <c r="H22" s="325"/>
      <c r="I22" s="325"/>
      <c r="J22" s="325"/>
      <c r="K22" s="202"/>
    </row>
    <row r="23" spans="2:11" customFormat="1" ht="15" customHeight="1">
      <c r="B23" s="205"/>
      <c r="C23" s="206"/>
      <c r="D23" s="206"/>
      <c r="E23" s="208" t="s">
        <v>83</v>
      </c>
      <c r="F23" s="325" t="s">
        <v>645</v>
      </c>
      <c r="G23" s="325"/>
      <c r="H23" s="325"/>
      <c r="I23" s="325"/>
      <c r="J23" s="325"/>
      <c r="K23" s="202"/>
    </row>
    <row r="24" spans="2:11" customFormat="1" ht="12.75" customHeight="1">
      <c r="B24" s="205"/>
      <c r="C24" s="206"/>
      <c r="D24" s="206"/>
      <c r="E24" s="206"/>
      <c r="F24" s="206"/>
      <c r="G24" s="206"/>
      <c r="H24" s="206"/>
      <c r="I24" s="206"/>
      <c r="J24" s="206"/>
      <c r="K24" s="202"/>
    </row>
    <row r="25" spans="2:11" customFormat="1" ht="15" customHeight="1">
      <c r="B25" s="205"/>
      <c r="C25" s="325" t="s">
        <v>646</v>
      </c>
      <c r="D25" s="325"/>
      <c r="E25" s="325"/>
      <c r="F25" s="325"/>
      <c r="G25" s="325"/>
      <c r="H25" s="325"/>
      <c r="I25" s="325"/>
      <c r="J25" s="325"/>
      <c r="K25" s="202"/>
    </row>
    <row r="26" spans="2:11" customFormat="1" ht="15" customHeight="1">
      <c r="B26" s="205"/>
      <c r="C26" s="325" t="s">
        <v>647</v>
      </c>
      <c r="D26" s="325"/>
      <c r="E26" s="325"/>
      <c r="F26" s="325"/>
      <c r="G26" s="325"/>
      <c r="H26" s="325"/>
      <c r="I26" s="325"/>
      <c r="J26" s="325"/>
      <c r="K26" s="202"/>
    </row>
    <row r="27" spans="2:11" customFormat="1" ht="15" customHeight="1">
      <c r="B27" s="205"/>
      <c r="C27" s="204"/>
      <c r="D27" s="325" t="s">
        <v>648</v>
      </c>
      <c r="E27" s="325"/>
      <c r="F27" s="325"/>
      <c r="G27" s="325"/>
      <c r="H27" s="325"/>
      <c r="I27" s="325"/>
      <c r="J27" s="325"/>
      <c r="K27" s="202"/>
    </row>
    <row r="28" spans="2:11" customFormat="1" ht="15" customHeight="1">
      <c r="B28" s="205"/>
      <c r="C28" s="206"/>
      <c r="D28" s="325" t="s">
        <v>649</v>
      </c>
      <c r="E28" s="325"/>
      <c r="F28" s="325"/>
      <c r="G28" s="325"/>
      <c r="H28" s="325"/>
      <c r="I28" s="325"/>
      <c r="J28" s="325"/>
      <c r="K28" s="202"/>
    </row>
    <row r="29" spans="2:11" customFormat="1" ht="12.75" customHeight="1">
      <c r="B29" s="205"/>
      <c r="C29" s="206"/>
      <c r="D29" s="206"/>
      <c r="E29" s="206"/>
      <c r="F29" s="206"/>
      <c r="G29" s="206"/>
      <c r="H29" s="206"/>
      <c r="I29" s="206"/>
      <c r="J29" s="206"/>
      <c r="K29" s="202"/>
    </row>
    <row r="30" spans="2:11" customFormat="1" ht="15" customHeight="1">
      <c r="B30" s="205"/>
      <c r="C30" s="206"/>
      <c r="D30" s="325" t="s">
        <v>650</v>
      </c>
      <c r="E30" s="325"/>
      <c r="F30" s="325"/>
      <c r="G30" s="325"/>
      <c r="H30" s="325"/>
      <c r="I30" s="325"/>
      <c r="J30" s="325"/>
      <c r="K30" s="202"/>
    </row>
    <row r="31" spans="2:11" customFormat="1" ht="15" customHeight="1">
      <c r="B31" s="205"/>
      <c r="C31" s="206"/>
      <c r="D31" s="325" t="s">
        <v>651</v>
      </c>
      <c r="E31" s="325"/>
      <c r="F31" s="325"/>
      <c r="G31" s="325"/>
      <c r="H31" s="325"/>
      <c r="I31" s="325"/>
      <c r="J31" s="325"/>
      <c r="K31" s="202"/>
    </row>
    <row r="32" spans="2:11" customFormat="1" ht="12.75" customHeight="1">
      <c r="B32" s="205"/>
      <c r="C32" s="206"/>
      <c r="D32" s="206"/>
      <c r="E32" s="206"/>
      <c r="F32" s="206"/>
      <c r="G32" s="206"/>
      <c r="H32" s="206"/>
      <c r="I32" s="206"/>
      <c r="J32" s="206"/>
      <c r="K32" s="202"/>
    </row>
    <row r="33" spans="2:11" customFormat="1" ht="15" customHeight="1">
      <c r="B33" s="205"/>
      <c r="C33" s="206"/>
      <c r="D33" s="325" t="s">
        <v>652</v>
      </c>
      <c r="E33" s="325"/>
      <c r="F33" s="325"/>
      <c r="G33" s="325"/>
      <c r="H33" s="325"/>
      <c r="I33" s="325"/>
      <c r="J33" s="325"/>
      <c r="K33" s="202"/>
    </row>
    <row r="34" spans="2:11" customFormat="1" ht="15" customHeight="1">
      <c r="B34" s="205"/>
      <c r="C34" s="206"/>
      <c r="D34" s="325" t="s">
        <v>653</v>
      </c>
      <c r="E34" s="325"/>
      <c r="F34" s="325"/>
      <c r="G34" s="325"/>
      <c r="H34" s="325"/>
      <c r="I34" s="325"/>
      <c r="J34" s="325"/>
      <c r="K34" s="202"/>
    </row>
    <row r="35" spans="2:11" customFormat="1" ht="15" customHeight="1">
      <c r="B35" s="205"/>
      <c r="C35" s="206"/>
      <c r="D35" s="325" t="s">
        <v>654</v>
      </c>
      <c r="E35" s="325"/>
      <c r="F35" s="325"/>
      <c r="G35" s="325"/>
      <c r="H35" s="325"/>
      <c r="I35" s="325"/>
      <c r="J35" s="325"/>
      <c r="K35" s="202"/>
    </row>
    <row r="36" spans="2:11" customFormat="1" ht="15" customHeight="1">
      <c r="B36" s="205"/>
      <c r="C36" s="206"/>
      <c r="D36" s="204"/>
      <c r="E36" s="207" t="s">
        <v>126</v>
      </c>
      <c r="F36" s="204"/>
      <c r="G36" s="325" t="s">
        <v>655</v>
      </c>
      <c r="H36" s="325"/>
      <c r="I36" s="325"/>
      <c r="J36" s="325"/>
      <c r="K36" s="202"/>
    </row>
    <row r="37" spans="2:11" customFormat="1" ht="30.75" customHeight="1">
      <c r="B37" s="205"/>
      <c r="C37" s="206"/>
      <c r="D37" s="204"/>
      <c r="E37" s="207" t="s">
        <v>656</v>
      </c>
      <c r="F37" s="204"/>
      <c r="G37" s="325" t="s">
        <v>657</v>
      </c>
      <c r="H37" s="325"/>
      <c r="I37" s="325"/>
      <c r="J37" s="325"/>
      <c r="K37" s="202"/>
    </row>
    <row r="38" spans="2:11" customFormat="1" ht="15" customHeight="1">
      <c r="B38" s="205"/>
      <c r="C38" s="206"/>
      <c r="D38" s="204"/>
      <c r="E38" s="207" t="s">
        <v>54</v>
      </c>
      <c r="F38" s="204"/>
      <c r="G38" s="325" t="s">
        <v>658</v>
      </c>
      <c r="H38" s="325"/>
      <c r="I38" s="325"/>
      <c r="J38" s="325"/>
      <c r="K38" s="202"/>
    </row>
    <row r="39" spans="2:11" customFormat="1" ht="15" customHeight="1">
      <c r="B39" s="205"/>
      <c r="C39" s="206"/>
      <c r="D39" s="204"/>
      <c r="E39" s="207" t="s">
        <v>55</v>
      </c>
      <c r="F39" s="204"/>
      <c r="G39" s="325" t="s">
        <v>659</v>
      </c>
      <c r="H39" s="325"/>
      <c r="I39" s="325"/>
      <c r="J39" s="325"/>
      <c r="K39" s="202"/>
    </row>
    <row r="40" spans="2:11" customFormat="1" ht="15" customHeight="1">
      <c r="B40" s="205"/>
      <c r="C40" s="206"/>
      <c r="D40" s="204"/>
      <c r="E40" s="207" t="s">
        <v>127</v>
      </c>
      <c r="F40" s="204"/>
      <c r="G40" s="325" t="s">
        <v>660</v>
      </c>
      <c r="H40" s="325"/>
      <c r="I40" s="325"/>
      <c r="J40" s="325"/>
      <c r="K40" s="202"/>
    </row>
    <row r="41" spans="2:11" customFormat="1" ht="15" customHeight="1">
      <c r="B41" s="205"/>
      <c r="C41" s="206"/>
      <c r="D41" s="204"/>
      <c r="E41" s="207" t="s">
        <v>128</v>
      </c>
      <c r="F41" s="204"/>
      <c r="G41" s="325" t="s">
        <v>661</v>
      </c>
      <c r="H41" s="325"/>
      <c r="I41" s="325"/>
      <c r="J41" s="325"/>
      <c r="K41" s="202"/>
    </row>
    <row r="42" spans="2:11" customFormat="1" ht="15" customHeight="1">
      <c r="B42" s="205"/>
      <c r="C42" s="206"/>
      <c r="D42" s="204"/>
      <c r="E42" s="207" t="s">
        <v>662</v>
      </c>
      <c r="F42" s="204"/>
      <c r="G42" s="325" t="s">
        <v>663</v>
      </c>
      <c r="H42" s="325"/>
      <c r="I42" s="325"/>
      <c r="J42" s="325"/>
      <c r="K42" s="202"/>
    </row>
    <row r="43" spans="2:11" customFormat="1" ht="15" customHeight="1">
      <c r="B43" s="205"/>
      <c r="C43" s="206"/>
      <c r="D43" s="204"/>
      <c r="E43" s="207"/>
      <c r="F43" s="204"/>
      <c r="G43" s="325" t="s">
        <v>664</v>
      </c>
      <c r="H43" s="325"/>
      <c r="I43" s="325"/>
      <c r="J43" s="325"/>
      <c r="K43" s="202"/>
    </row>
    <row r="44" spans="2:11" customFormat="1" ht="15" customHeight="1">
      <c r="B44" s="205"/>
      <c r="C44" s="206"/>
      <c r="D44" s="204"/>
      <c r="E44" s="207" t="s">
        <v>665</v>
      </c>
      <c r="F44" s="204"/>
      <c r="G44" s="325" t="s">
        <v>666</v>
      </c>
      <c r="H44" s="325"/>
      <c r="I44" s="325"/>
      <c r="J44" s="325"/>
      <c r="K44" s="202"/>
    </row>
    <row r="45" spans="2:11" customFormat="1" ht="15" customHeight="1">
      <c r="B45" s="205"/>
      <c r="C45" s="206"/>
      <c r="D45" s="204"/>
      <c r="E45" s="207" t="s">
        <v>130</v>
      </c>
      <c r="F45" s="204"/>
      <c r="G45" s="325" t="s">
        <v>667</v>
      </c>
      <c r="H45" s="325"/>
      <c r="I45" s="325"/>
      <c r="J45" s="325"/>
      <c r="K45" s="202"/>
    </row>
    <row r="46" spans="2:11" customFormat="1" ht="12.75" customHeight="1">
      <c r="B46" s="205"/>
      <c r="C46" s="206"/>
      <c r="D46" s="204"/>
      <c r="E46" s="204"/>
      <c r="F46" s="204"/>
      <c r="G46" s="204"/>
      <c r="H46" s="204"/>
      <c r="I46" s="204"/>
      <c r="J46" s="204"/>
      <c r="K46" s="202"/>
    </row>
    <row r="47" spans="2:11" customFormat="1" ht="15" customHeight="1">
      <c r="B47" s="205"/>
      <c r="C47" s="206"/>
      <c r="D47" s="325" t="s">
        <v>668</v>
      </c>
      <c r="E47" s="325"/>
      <c r="F47" s="325"/>
      <c r="G47" s="325"/>
      <c r="H47" s="325"/>
      <c r="I47" s="325"/>
      <c r="J47" s="325"/>
      <c r="K47" s="202"/>
    </row>
    <row r="48" spans="2:11" customFormat="1" ht="15" customHeight="1">
      <c r="B48" s="205"/>
      <c r="C48" s="206"/>
      <c r="D48" s="206"/>
      <c r="E48" s="325" t="s">
        <v>669</v>
      </c>
      <c r="F48" s="325"/>
      <c r="G48" s="325"/>
      <c r="H48" s="325"/>
      <c r="I48" s="325"/>
      <c r="J48" s="325"/>
      <c r="K48" s="202"/>
    </row>
    <row r="49" spans="2:11" customFormat="1" ht="15" customHeight="1">
      <c r="B49" s="205"/>
      <c r="C49" s="206"/>
      <c r="D49" s="206"/>
      <c r="E49" s="325" t="s">
        <v>670</v>
      </c>
      <c r="F49" s="325"/>
      <c r="G49" s="325"/>
      <c r="H49" s="325"/>
      <c r="I49" s="325"/>
      <c r="J49" s="325"/>
      <c r="K49" s="202"/>
    </row>
    <row r="50" spans="2:11" customFormat="1" ht="15" customHeight="1">
      <c r="B50" s="205"/>
      <c r="C50" s="206"/>
      <c r="D50" s="206"/>
      <c r="E50" s="325" t="s">
        <v>671</v>
      </c>
      <c r="F50" s="325"/>
      <c r="G50" s="325"/>
      <c r="H50" s="325"/>
      <c r="I50" s="325"/>
      <c r="J50" s="325"/>
      <c r="K50" s="202"/>
    </row>
    <row r="51" spans="2:11" customFormat="1" ht="15" customHeight="1">
      <c r="B51" s="205"/>
      <c r="C51" s="206"/>
      <c r="D51" s="325" t="s">
        <v>672</v>
      </c>
      <c r="E51" s="325"/>
      <c r="F51" s="325"/>
      <c r="G51" s="325"/>
      <c r="H51" s="325"/>
      <c r="I51" s="325"/>
      <c r="J51" s="325"/>
      <c r="K51" s="202"/>
    </row>
    <row r="52" spans="2:11" customFormat="1" ht="25.5" customHeight="1">
      <c r="B52" s="201"/>
      <c r="C52" s="326" t="s">
        <v>673</v>
      </c>
      <c r="D52" s="326"/>
      <c r="E52" s="326"/>
      <c r="F52" s="326"/>
      <c r="G52" s="326"/>
      <c r="H52" s="326"/>
      <c r="I52" s="326"/>
      <c r="J52" s="326"/>
      <c r="K52" s="202"/>
    </row>
    <row r="53" spans="2:11" customFormat="1" ht="5.25" customHeight="1">
      <c r="B53" s="201"/>
      <c r="C53" s="203"/>
      <c r="D53" s="203"/>
      <c r="E53" s="203"/>
      <c r="F53" s="203"/>
      <c r="G53" s="203"/>
      <c r="H53" s="203"/>
      <c r="I53" s="203"/>
      <c r="J53" s="203"/>
      <c r="K53" s="202"/>
    </row>
    <row r="54" spans="2:11" customFormat="1" ht="15" customHeight="1">
      <c r="B54" s="201"/>
      <c r="C54" s="325" t="s">
        <v>674</v>
      </c>
      <c r="D54" s="325"/>
      <c r="E54" s="325"/>
      <c r="F54" s="325"/>
      <c r="G54" s="325"/>
      <c r="H54" s="325"/>
      <c r="I54" s="325"/>
      <c r="J54" s="325"/>
      <c r="K54" s="202"/>
    </row>
    <row r="55" spans="2:11" customFormat="1" ht="15" customHeight="1">
      <c r="B55" s="201"/>
      <c r="C55" s="325" t="s">
        <v>675</v>
      </c>
      <c r="D55" s="325"/>
      <c r="E55" s="325"/>
      <c r="F55" s="325"/>
      <c r="G55" s="325"/>
      <c r="H55" s="325"/>
      <c r="I55" s="325"/>
      <c r="J55" s="325"/>
      <c r="K55" s="202"/>
    </row>
    <row r="56" spans="2:11" customFormat="1" ht="12.75" customHeight="1">
      <c r="B56" s="201"/>
      <c r="C56" s="204"/>
      <c r="D56" s="204"/>
      <c r="E56" s="204"/>
      <c r="F56" s="204"/>
      <c r="G56" s="204"/>
      <c r="H56" s="204"/>
      <c r="I56" s="204"/>
      <c r="J56" s="204"/>
      <c r="K56" s="202"/>
    </row>
    <row r="57" spans="2:11" customFormat="1" ht="15" customHeight="1">
      <c r="B57" s="201"/>
      <c r="C57" s="325" t="s">
        <v>676</v>
      </c>
      <c r="D57" s="325"/>
      <c r="E57" s="325"/>
      <c r="F57" s="325"/>
      <c r="G57" s="325"/>
      <c r="H57" s="325"/>
      <c r="I57" s="325"/>
      <c r="J57" s="325"/>
      <c r="K57" s="202"/>
    </row>
    <row r="58" spans="2:11" customFormat="1" ht="15" customHeight="1">
      <c r="B58" s="201"/>
      <c r="C58" s="206"/>
      <c r="D58" s="325" t="s">
        <v>677</v>
      </c>
      <c r="E58" s="325"/>
      <c r="F58" s="325"/>
      <c r="G58" s="325"/>
      <c r="H58" s="325"/>
      <c r="I58" s="325"/>
      <c r="J58" s="325"/>
      <c r="K58" s="202"/>
    </row>
    <row r="59" spans="2:11" customFormat="1" ht="15" customHeight="1">
      <c r="B59" s="201"/>
      <c r="C59" s="206"/>
      <c r="D59" s="325" t="s">
        <v>678</v>
      </c>
      <c r="E59" s="325"/>
      <c r="F59" s="325"/>
      <c r="G59" s="325"/>
      <c r="H59" s="325"/>
      <c r="I59" s="325"/>
      <c r="J59" s="325"/>
      <c r="K59" s="202"/>
    </row>
    <row r="60" spans="2:11" customFormat="1" ht="15" customHeight="1">
      <c r="B60" s="201"/>
      <c r="C60" s="206"/>
      <c r="D60" s="325" t="s">
        <v>679</v>
      </c>
      <c r="E60" s="325"/>
      <c r="F60" s="325"/>
      <c r="G60" s="325"/>
      <c r="H60" s="325"/>
      <c r="I60" s="325"/>
      <c r="J60" s="325"/>
      <c r="K60" s="202"/>
    </row>
    <row r="61" spans="2:11" customFormat="1" ht="15" customHeight="1">
      <c r="B61" s="201"/>
      <c r="C61" s="206"/>
      <c r="D61" s="325" t="s">
        <v>680</v>
      </c>
      <c r="E61" s="325"/>
      <c r="F61" s="325"/>
      <c r="G61" s="325"/>
      <c r="H61" s="325"/>
      <c r="I61" s="325"/>
      <c r="J61" s="325"/>
      <c r="K61" s="202"/>
    </row>
    <row r="62" spans="2:11" customFormat="1" ht="15" customHeight="1">
      <c r="B62" s="201"/>
      <c r="C62" s="206"/>
      <c r="D62" s="328" t="s">
        <v>681</v>
      </c>
      <c r="E62" s="328"/>
      <c r="F62" s="328"/>
      <c r="G62" s="328"/>
      <c r="H62" s="328"/>
      <c r="I62" s="328"/>
      <c r="J62" s="328"/>
      <c r="K62" s="202"/>
    </row>
    <row r="63" spans="2:11" customFormat="1" ht="15" customHeight="1">
      <c r="B63" s="201"/>
      <c r="C63" s="206"/>
      <c r="D63" s="325" t="s">
        <v>682</v>
      </c>
      <c r="E63" s="325"/>
      <c r="F63" s="325"/>
      <c r="G63" s="325"/>
      <c r="H63" s="325"/>
      <c r="I63" s="325"/>
      <c r="J63" s="325"/>
      <c r="K63" s="202"/>
    </row>
    <row r="64" spans="2:11" customFormat="1" ht="12.75" customHeight="1">
      <c r="B64" s="201"/>
      <c r="C64" s="206"/>
      <c r="D64" s="206"/>
      <c r="E64" s="209"/>
      <c r="F64" s="206"/>
      <c r="G64" s="206"/>
      <c r="H64" s="206"/>
      <c r="I64" s="206"/>
      <c r="J64" s="206"/>
      <c r="K64" s="202"/>
    </row>
    <row r="65" spans="2:11" customFormat="1" ht="15" customHeight="1">
      <c r="B65" s="201"/>
      <c r="C65" s="206"/>
      <c r="D65" s="325" t="s">
        <v>683</v>
      </c>
      <c r="E65" s="325"/>
      <c r="F65" s="325"/>
      <c r="G65" s="325"/>
      <c r="H65" s="325"/>
      <c r="I65" s="325"/>
      <c r="J65" s="325"/>
      <c r="K65" s="202"/>
    </row>
    <row r="66" spans="2:11" customFormat="1" ht="15" customHeight="1">
      <c r="B66" s="201"/>
      <c r="C66" s="206"/>
      <c r="D66" s="328" t="s">
        <v>684</v>
      </c>
      <c r="E66" s="328"/>
      <c r="F66" s="328"/>
      <c r="G66" s="328"/>
      <c r="H66" s="328"/>
      <c r="I66" s="328"/>
      <c r="J66" s="328"/>
      <c r="K66" s="202"/>
    </row>
    <row r="67" spans="2:11" customFormat="1" ht="15" customHeight="1">
      <c r="B67" s="201"/>
      <c r="C67" s="206"/>
      <c r="D67" s="325" t="s">
        <v>685</v>
      </c>
      <c r="E67" s="325"/>
      <c r="F67" s="325"/>
      <c r="G67" s="325"/>
      <c r="H67" s="325"/>
      <c r="I67" s="325"/>
      <c r="J67" s="325"/>
      <c r="K67" s="202"/>
    </row>
    <row r="68" spans="2:11" customFormat="1" ht="15" customHeight="1">
      <c r="B68" s="201"/>
      <c r="C68" s="206"/>
      <c r="D68" s="325" t="s">
        <v>686</v>
      </c>
      <c r="E68" s="325"/>
      <c r="F68" s="325"/>
      <c r="G68" s="325"/>
      <c r="H68" s="325"/>
      <c r="I68" s="325"/>
      <c r="J68" s="325"/>
      <c r="K68" s="202"/>
    </row>
    <row r="69" spans="2:11" customFormat="1" ht="15" customHeight="1">
      <c r="B69" s="201"/>
      <c r="C69" s="206"/>
      <c r="D69" s="325" t="s">
        <v>687</v>
      </c>
      <c r="E69" s="325"/>
      <c r="F69" s="325"/>
      <c r="G69" s="325"/>
      <c r="H69" s="325"/>
      <c r="I69" s="325"/>
      <c r="J69" s="325"/>
      <c r="K69" s="202"/>
    </row>
    <row r="70" spans="2:11" customFormat="1" ht="15" customHeight="1">
      <c r="B70" s="201"/>
      <c r="C70" s="206"/>
      <c r="D70" s="325" t="s">
        <v>688</v>
      </c>
      <c r="E70" s="325"/>
      <c r="F70" s="325"/>
      <c r="G70" s="325"/>
      <c r="H70" s="325"/>
      <c r="I70" s="325"/>
      <c r="J70" s="325"/>
      <c r="K70" s="202"/>
    </row>
    <row r="71" spans="2:11" customFormat="1" ht="12.75" customHeight="1">
      <c r="B71" s="210"/>
      <c r="C71" s="211"/>
      <c r="D71" s="211"/>
      <c r="E71" s="211"/>
      <c r="F71" s="211"/>
      <c r="G71" s="211"/>
      <c r="H71" s="211"/>
      <c r="I71" s="211"/>
      <c r="J71" s="211"/>
      <c r="K71" s="212"/>
    </row>
    <row r="72" spans="2:11" customFormat="1" ht="18.75" customHeight="1">
      <c r="B72" s="213"/>
      <c r="C72" s="213"/>
      <c r="D72" s="213"/>
      <c r="E72" s="213"/>
      <c r="F72" s="213"/>
      <c r="G72" s="213"/>
      <c r="H72" s="213"/>
      <c r="I72" s="213"/>
      <c r="J72" s="213"/>
      <c r="K72" s="214"/>
    </row>
    <row r="73" spans="2:11" customFormat="1" ht="18.75" customHeight="1">
      <c r="B73" s="214"/>
      <c r="C73" s="214"/>
      <c r="D73" s="214"/>
      <c r="E73" s="214"/>
      <c r="F73" s="214"/>
      <c r="G73" s="214"/>
      <c r="H73" s="214"/>
      <c r="I73" s="214"/>
      <c r="J73" s="214"/>
      <c r="K73" s="214"/>
    </row>
    <row r="74" spans="2:11" customFormat="1" ht="7.5" customHeight="1">
      <c r="B74" s="215"/>
      <c r="C74" s="216"/>
      <c r="D74" s="216"/>
      <c r="E74" s="216"/>
      <c r="F74" s="216"/>
      <c r="G74" s="216"/>
      <c r="H74" s="216"/>
      <c r="I74" s="216"/>
      <c r="J74" s="216"/>
      <c r="K74" s="217"/>
    </row>
    <row r="75" spans="2:11" customFormat="1" ht="45" customHeight="1">
      <c r="B75" s="218"/>
      <c r="C75" s="329" t="s">
        <v>689</v>
      </c>
      <c r="D75" s="329"/>
      <c r="E75" s="329"/>
      <c r="F75" s="329"/>
      <c r="G75" s="329"/>
      <c r="H75" s="329"/>
      <c r="I75" s="329"/>
      <c r="J75" s="329"/>
      <c r="K75" s="219"/>
    </row>
    <row r="76" spans="2:11" customFormat="1" ht="17.25" customHeight="1">
      <c r="B76" s="218"/>
      <c r="C76" s="220" t="s">
        <v>690</v>
      </c>
      <c r="D76" s="220"/>
      <c r="E76" s="220"/>
      <c r="F76" s="220" t="s">
        <v>691</v>
      </c>
      <c r="G76" s="221"/>
      <c r="H76" s="220" t="s">
        <v>55</v>
      </c>
      <c r="I76" s="220" t="s">
        <v>58</v>
      </c>
      <c r="J76" s="220" t="s">
        <v>692</v>
      </c>
      <c r="K76" s="219"/>
    </row>
    <row r="77" spans="2:11" customFormat="1" ht="17.25" customHeight="1">
      <c r="B77" s="218"/>
      <c r="C77" s="222" t="s">
        <v>693</v>
      </c>
      <c r="D77" s="222"/>
      <c r="E77" s="222"/>
      <c r="F77" s="223" t="s">
        <v>694</v>
      </c>
      <c r="G77" s="224"/>
      <c r="H77" s="222"/>
      <c r="I77" s="222"/>
      <c r="J77" s="222" t="s">
        <v>695</v>
      </c>
      <c r="K77" s="219"/>
    </row>
    <row r="78" spans="2:11" customFormat="1" ht="5.25" customHeight="1">
      <c r="B78" s="218"/>
      <c r="C78" s="225"/>
      <c r="D78" s="225"/>
      <c r="E78" s="225"/>
      <c r="F78" s="225"/>
      <c r="G78" s="226"/>
      <c r="H78" s="225"/>
      <c r="I78" s="225"/>
      <c r="J78" s="225"/>
      <c r="K78" s="219"/>
    </row>
    <row r="79" spans="2:11" customFormat="1" ht="15" customHeight="1">
      <c r="B79" s="218"/>
      <c r="C79" s="207" t="s">
        <v>54</v>
      </c>
      <c r="D79" s="227"/>
      <c r="E79" s="227"/>
      <c r="F79" s="228" t="s">
        <v>696</v>
      </c>
      <c r="G79" s="229"/>
      <c r="H79" s="207" t="s">
        <v>697</v>
      </c>
      <c r="I79" s="207" t="s">
        <v>698</v>
      </c>
      <c r="J79" s="207">
        <v>20</v>
      </c>
      <c r="K79" s="219"/>
    </row>
    <row r="80" spans="2:11" customFormat="1" ht="15" customHeight="1">
      <c r="B80" s="218"/>
      <c r="C80" s="207" t="s">
        <v>699</v>
      </c>
      <c r="D80" s="207"/>
      <c r="E80" s="207"/>
      <c r="F80" s="228" t="s">
        <v>696</v>
      </c>
      <c r="G80" s="229"/>
      <c r="H80" s="207" t="s">
        <v>700</v>
      </c>
      <c r="I80" s="207" t="s">
        <v>698</v>
      </c>
      <c r="J80" s="207">
        <v>120</v>
      </c>
      <c r="K80" s="219"/>
    </row>
    <row r="81" spans="2:11" customFormat="1" ht="15" customHeight="1">
      <c r="B81" s="230"/>
      <c r="C81" s="207" t="s">
        <v>701</v>
      </c>
      <c r="D81" s="207"/>
      <c r="E81" s="207"/>
      <c r="F81" s="228" t="s">
        <v>702</v>
      </c>
      <c r="G81" s="229"/>
      <c r="H81" s="207" t="s">
        <v>703</v>
      </c>
      <c r="I81" s="207" t="s">
        <v>698</v>
      </c>
      <c r="J81" s="207">
        <v>50</v>
      </c>
      <c r="K81" s="219"/>
    </row>
    <row r="82" spans="2:11" customFormat="1" ht="15" customHeight="1">
      <c r="B82" s="230"/>
      <c r="C82" s="207" t="s">
        <v>704</v>
      </c>
      <c r="D82" s="207"/>
      <c r="E82" s="207"/>
      <c r="F82" s="228" t="s">
        <v>696</v>
      </c>
      <c r="G82" s="229"/>
      <c r="H82" s="207" t="s">
        <v>705</v>
      </c>
      <c r="I82" s="207" t="s">
        <v>706</v>
      </c>
      <c r="J82" s="207"/>
      <c r="K82" s="219"/>
    </row>
    <row r="83" spans="2:11" customFormat="1" ht="15" customHeight="1">
      <c r="B83" s="230"/>
      <c r="C83" s="207" t="s">
        <v>707</v>
      </c>
      <c r="D83" s="207"/>
      <c r="E83" s="207"/>
      <c r="F83" s="228" t="s">
        <v>702</v>
      </c>
      <c r="G83" s="207"/>
      <c r="H83" s="207" t="s">
        <v>708</v>
      </c>
      <c r="I83" s="207" t="s">
        <v>698</v>
      </c>
      <c r="J83" s="207">
        <v>15</v>
      </c>
      <c r="K83" s="219"/>
    </row>
    <row r="84" spans="2:11" customFormat="1" ht="15" customHeight="1">
      <c r="B84" s="230"/>
      <c r="C84" s="207" t="s">
        <v>709</v>
      </c>
      <c r="D84" s="207"/>
      <c r="E84" s="207"/>
      <c r="F84" s="228" t="s">
        <v>702</v>
      </c>
      <c r="G84" s="207"/>
      <c r="H84" s="207" t="s">
        <v>710</v>
      </c>
      <c r="I84" s="207" t="s">
        <v>698</v>
      </c>
      <c r="J84" s="207">
        <v>15</v>
      </c>
      <c r="K84" s="219"/>
    </row>
    <row r="85" spans="2:11" customFormat="1" ht="15" customHeight="1">
      <c r="B85" s="230"/>
      <c r="C85" s="207" t="s">
        <v>711</v>
      </c>
      <c r="D85" s="207"/>
      <c r="E85" s="207"/>
      <c r="F85" s="228" t="s">
        <v>702</v>
      </c>
      <c r="G85" s="207"/>
      <c r="H85" s="207" t="s">
        <v>712</v>
      </c>
      <c r="I85" s="207" t="s">
        <v>698</v>
      </c>
      <c r="J85" s="207">
        <v>20</v>
      </c>
      <c r="K85" s="219"/>
    </row>
    <row r="86" spans="2:11" customFormat="1" ht="15" customHeight="1">
      <c r="B86" s="230"/>
      <c r="C86" s="207" t="s">
        <v>713</v>
      </c>
      <c r="D86" s="207"/>
      <c r="E86" s="207"/>
      <c r="F86" s="228" t="s">
        <v>702</v>
      </c>
      <c r="G86" s="207"/>
      <c r="H86" s="207" t="s">
        <v>714</v>
      </c>
      <c r="I86" s="207" t="s">
        <v>698</v>
      </c>
      <c r="J86" s="207">
        <v>20</v>
      </c>
      <c r="K86" s="219"/>
    </row>
    <row r="87" spans="2:11" customFormat="1" ht="15" customHeight="1">
      <c r="B87" s="230"/>
      <c r="C87" s="207" t="s">
        <v>715</v>
      </c>
      <c r="D87" s="207"/>
      <c r="E87" s="207"/>
      <c r="F87" s="228" t="s">
        <v>702</v>
      </c>
      <c r="G87" s="229"/>
      <c r="H87" s="207" t="s">
        <v>716</v>
      </c>
      <c r="I87" s="207" t="s">
        <v>698</v>
      </c>
      <c r="J87" s="207">
        <v>50</v>
      </c>
      <c r="K87" s="219"/>
    </row>
    <row r="88" spans="2:11" customFormat="1" ht="15" customHeight="1">
      <c r="B88" s="230"/>
      <c r="C88" s="207" t="s">
        <v>717</v>
      </c>
      <c r="D88" s="207"/>
      <c r="E88" s="207"/>
      <c r="F88" s="228" t="s">
        <v>702</v>
      </c>
      <c r="G88" s="229"/>
      <c r="H88" s="207" t="s">
        <v>718</v>
      </c>
      <c r="I88" s="207" t="s">
        <v>698</v>
      </c>
      <c r="J88" s="207">
        <v>20</v>
      </c>
      <c r="K88" s="219"/>
    </row>
    <row r="89" spans="2:11" customFormat="1" ht="15" customHeight="1">
      <c r="B89" s="230"/>
      <c r="C89" s="207" t="s">
        <v>719</v>
      </c>
      <c r="D89" s="207"/>
      <c r="E89" s="207"/>
      <c r="F89" s="228" t="s">
        <v>702</v>
      </c>
      <c r="G89" s="229"/>
      <c r="H89" s="207" t="s">
        <v>720</v>
      </c>
      <c r="I89" s="207" t="s">
        <v>698</v>
      </c>
      <c r="J89" s="207">
        <v>20</v>
      </c>
      <c r="K89" s="219"/>
    </row>
    <row r="90" spans="2:11" customFormat="1" ht="15" customHeight="1">
      <c r="B90" s="230"/>
      <c r="C90" s="207" t="s">
        <v>721</v>
      </c>
      <c r="D90" s="207"/>
      <c r="E90" s="207"/>
      <c r="F90" s="228" t="s">
        <v>702</v>
      </c>
      <c r="G90" s="229"/>
      <c r="H90" s="207" t="s">
        <v>722</v>
      </c>
      <c r="I90" s="207" t="s">
        <v>698</v>
      </c>
      <c r="J90" s="207">
        <v>50</v>
      </c>
      <c r="K90" s="219"/>
    </row>
    <row r="91" spans="2:11" customFormat="1" ht="15" customHeight="1">
      <c r="B91" s="230"/>
      <c r="C91" s="207" t="s">
        <v>723</v>
      </c>
      <c r="D91" s="207"/>
      <c r="E91" s="207"/>
      <c r="F91" s="228" t="s">
        <v>702</v>
      </c>
      <c r="G91" s="229"/>
      <c r="H91" s="207" t="s">
        <v>723</v>
      </c>
      <c r="I91" s="207" t="s">
        <v>698</v>
      </c>
      <c r="J91" s="207">
        <v>50</v>
      </c>
      <c r="K91" s="219"/>
    </row>
    <row r="92" spans="2:11" customFormat="1" ht="15" customHeight="1">
      <c r="B92" s="230"/>
      <c r="C92" s="207" t="s">
        <v>724</v>
      </c>
      <c r="D92" s="207"/>
      <c r="E92" s="207"/>
      <c r="F92" s="228" t="s">
        <v>702</v>
      </c>
      <c r="G92" s="229"/>
      <c r="H92" s="207" t="s">
        <v>725</v>
      </c>
      <c r="I92" s="207" t="s">
        <v>698</v>
      </c>
      <c r="J92" s="207">
        <v>255</v>
      </c>
      <c r="K92" s="219"/>
    </row>
    <row r="93" spans="2:11" customFormat="1" ht="15" customHeight="1">
      <c r="B93" s="230"/>
      <c r="C93" s="207" t="s">
        <v>726</v>
      </c>
      <c r="D93" s="207"/>
      <c r="E93" s="207"/>
      <c r="F93" s="228" t="s">
        <v>696</v>
      </c>
      <c r="G93" s="229"/>
      <c r="H93" s="207" t="s">
        <v>727</v>
      </c>
      <c r="I93" s="207" t="s">
        <v>728</v>
      </c>
      <c r="J93" s="207"/>
      <c r="K93" s="219"/>
    </row>
    <row r="94" spans="2:11" customFormat="1" ht="15" customHeight="1">
      <c r="B94" s="230"/>
      <c r="C94" s="207" t="s">
        <v>729</v>
      </c>
      <c r="D94" s="207"/>
      <c r="E94" s="207"/>
      <c r="F94" s="228" t="s">
        <v>696</v>
      </c>
      <c r="G94" s="229"/>
      <c r="H94" s="207" t="s">
        <v>730</v>
      </c>
      <c r="I94" s="207" t="s">
        <v>731</v>
      </c>
      <c r="J94" s="207"/>
      <c r="K94" s="219"/>
    </row>
    <row r="95" spans="2:11" customFormat="1" ht="15" customHeight="1">
      <c r="B95" s="230"/>
      <c r="C95" s="207" t="s">
        <v>732</v>
      </c>
      <c r="D95" s="207"/>
      <c r="E95" s="207"/>
      <c r="F95" s="228" t="s">
        <v>696</v>
      </c>
      <c r="G95" s="229"/>
      <c r="H95" s="207" t="s">
        <v>732</v>
      </c>
      <c r="I95" s="207" t="s">
        <v>731</v>
      </c>
      <c r="J95" s="207"/>
      <c r="K95" s="219"/>
    </row>
    <row r="96" spans="2:11" customFormat="1" ht="15" customHeight="1">
      <c r="B96" s="230"/>
      <c r="C96" s="207" t="s">
        <v>39</v>
      </c>
      <c r="D96" s="207"/>
      <c r="E96" s="207"/>
      <c r="F96" s="228" t="s">
        <v>696</v>
      </c>
      <c r="G96" s="229"/>
      <c r="H96" s="207" t="s">
        <v>733</v>
      </c>
      <c r="I96" s="207" t="s">
        <v>731</v>
      </c>
      <c r="J96" s="207"/>
      <c r="K96" s="219"/>
    </row>
    <row r="97" spans="2:11" customFormat="1" ht="15" customHeight="1">
      <c r="B97" s="230"/>
      <c r="C97" s="207" t="s">
        <v>49</v>
      </c>
      <c r="D97" s="207"/>
      <c r="E97" s="207"/>
      <c r="F97" s="228" t="s">
        <v>696</v>
      </c>
      <c r="G97" s="229"/>
      <c r="H97" s="207" t="s">
        <v>734</v>
      </c>
      <c r="I97" s="207" t="s">
        <v>731</v>
      </c>
      <c r="J97" s="207"/>
      <c r="K97" s="219"/>
    </row>
    <row r="98" spans="2:11" customFormat="1" ht="15" customHeight="1">
      <c r="B98" s="231"/>
      <c r="C98" s="232"/>
      <c r="D98" s="232"/>
      <c r="E98" s="232"/>
      <c r="F98" s="232"/>
      <c r="G98" s="232"/>
      <c r="H98" s="232"/>
      <c r="I98" s="232"/>
      <c r="J98" s="232"/>
      <c r="K98" s="233"/>
    </row>
    <row r="99" spans="2:11" customFormat="1" ht="18.75" customHeight="1">
      <c r="B99" s="234"/>
      <c r="C99" s="235"/>
      <c r="D99" s="235"/>
      <c r="E99" s="235"/>
      <c r="F99" s="235"/>
      <c r="G99" s="235"/>
      <c r="H99" s="235"/>
      <c r="I99" s="235"/>
      <c r="J99" s="235"/>
      <c r="K99" s="234"/>
    </row>
    <row r="100" spans="2:11" customFormat="1" ht="18.75" customHeight="1">
      <c r="B100" s="214"/>
      <c r="C100" s="214"/>
      <c r="D100" s="214"/>
      <c r="E100" s="214"/>
      <c r="F100" s="214"/>
      <c r="G100" s="214"/>
      <c r="H100" s="214"/>
      <c r="I100" s="214"/>
      <c r="J100" s="214"/>
      <c r="K100" s="214"/>
    </row>
    <row r="101" spans="2:11" customFormat="1" ht="7.5" customHeight="1">
      <c r="B101" s="215"/>
      <c r="C101" s="216"/>
      <c r="D101" s="216"/>
      <c r="E101" s="216"/>
      <c r="F101" s="216"/>
      <c r="G101" s="216"/>
      <c r="H101" s="216"/>
      <c r="I101" s="216"/>
      <c r="J101" s="216"/>
      <c r="K101" s="217"/>
    </row>
    <row r="102" spans="2:11" customFormat="1" ht="45" customHeight="1">
      <c r="B102" s="218"/>
      <c r="C102" s="329" t="s">
        <v>735</v>
      </c>
      <c r="D102" s="329"/>
      <c r="E102" s="329"/>
      <c r="F102" s="329"/>
      <c r="G102" s="329"/>
      <c r="H102" s="329"/>
      <c r="I102" s="329"/>
      <c r="J102" s="329"/>
      <c r="K102" s="219"/>
    </row>
    <row r="103" spans="2:11" customFormat="1" ht="17.25" customHeight="1">
      <c r="B103" s="218"/>
      <c r="C103" s="220" t="s">
        <v>690</v>
      </c>
      <c r="D103" s="220"/>
      <c r="E103" s="220"/>
      <c r="F103" s="220" t="s">
        <v>691</v>
      </c>
      <c r="G103" s="221"/>
      <c r="H103" s="220" t="s">
        <v>55</v>
      </c>
      <c r="I103" s="220" t="s">
        <v>58</v>
      </c>
      <c r="J103" s="220" t="s">
        <v>692</v>
      </c>
      <c r="K103" s="219"/>
    </row>
    <row r="104" spans="2:11" customFormat="1" ht="17.25" customHeight="1">
      <c r="B104" s="218"/>
      <c r="C104" s="222" t="s">
        <v>693</v>
      </c>
      <c r="D104" s="222"/>
      <c r="E104" s="222"/>
      <c r="F104" s="223" t="s">
        <v>694</v>
      </c>
      <c r="G104" s="224"/>
      <c r="H104" s="222"/>
      <c r="I104" s="222"/>
      <c r="J104" s="222" t="s">
        <v>695</v>
      </c>
      <c r="K104" s="219"/>
    </row>
    <row r="105" spans="2:11" customFormat="1" ht="5.25" customHeight="1">
      <c r="B105" s="218"/>
      <c r="C105" s="220"/>
      <c r="D105" s="220"/>
      <c r="E105" s="220"/>
      <c r="F105" s="220"/>
      <c r="G105" s="236"/>
      <c r="H105" s="220"/>
      <c r="I105" s="220"/>
      <c r="J105" s="220"/>
      <c r="K105" s="219"/>
    </row>
    <row r="106" spans="2:11" customFormat="1" ht="15" customHeight="1">
      <c r="B106" s="218"/>
      <c r="C106" s="207" t="s">
        <v>54</v>
      </c>
      <c r="D106" s="227"/>
      <c r="E106" s="227"/>
      <c r="F106" s="228" t="s">
        <v>696</v>
      </c>
      <c r="G106" s="207"/>
      <c r="H106" s="207" t="s">
        <v>736</v>
      </c>
      <c r="I106" s="207" t="s">
        <v>698</v>
      </c>
      <c r="J106" s="207">
        <v>20</v>
      </c>
      <c r="K106" s="219"/>
    </row>
    <row r="107" spans="2:11" customFormat="1" ht="15" customHeight="1">
      <c r="B107" s="218"/>
      <c r="C107" s="207" t="s">
        <v>699</v>
      </c>
      <c r="D107" s="207"/>
      <c r="E107" s="207"/>
      <c r="F107" s="228" t="s">
        <v>696</v>
      </c>
      <c r="G107" s="207"/>
      <c r="H107" s="207" t="s">
        <v>736</v>
      </c>
      <c r="I107" s="207" t="s">
        <v>698</v>
      </c>
      <c r="J107" s="207">
        <v>120</v>
      </c>
      <c r="K107" s="219"/>
    </row>
    <row r="108" spans="2:11" customFormat="1" ht="15" customHeight="1">
      <c r="B108" s="230"/>
      <c r="C108" s="207" t="s">
        <v>701</v>
      </c>
      <c r="D108" s="207"/>
      <c r="E108" s="207"/>
      <c r="F108" s="228" t="s">
        <v>702</v>
      </c>
      <c r="G108" s="207"/>
      <c r="H108" s="207" t="s">
        <v>736</v>
      </c>
      <c r="I108" s="207" t="s">
        <v>698</v>
      </c>
      <c r="J108" s="207">
        <v>50</v>
      </c>
      <c r="K108" s="219"/>
    </row>
    <row r="109" spans="2:11" customFormat="1" ht="15" customHeight="1">
      <c r="B109" s="230"/>
      <c r="C109" s="207" t="s">
        <v>704</v>
      </c>
      <c r="D109" s="207"/>
      <c r="E109" s="207"/>
      <c r="F109" s="228" t="s">
        <v>696</v>
      </c>
      <c r="G109" s="207"/>
      <c r="H109" s="207" t="s">
        <v>736</v>
      </c>
      <c r="I109" s="207" t="s">
        <v>706</v>
      </c>
      <c r="J109" s="207"/>
      <c r="K109" s="219"/>
    </row>
    <row r="110" spans="2:11" customFormat="1" ht="15" customHeight="1">
      <c r="B110" s="230"/>
      <c r="C110" s="207" t="s">
        <v>715</v>
      </c>
      <c r="D110" s="207"/>
      <c r="E110" s="207"/>
      <c r="F110" s="228" t="s">
        <v>702</v>
      </c>
      <c r="G110" s="207"/>
      <c r="H110" s="207" t="s">
        <v>736</v>
      </c>
      <c r="I110" s="207" t="s">
        <v>698</v>
      </c>
      <c r="J110" s="207">
        <v>50</v>
      </c>
      <c r="K110" s="219"/>
    </row>
    <row r="111" spans="2:11" customFormat="1" ht="15" customHeight="1">
      <c r="B111" s="230"/>
      <c r="C111" s="207" t="s">
        <v>723</v>
      </c>
      <c r="D111" s="207"/>
      <c r="E111" s="207"/>
      <c r="F111" s="228" t="s">
        <v>702</v>
      </c>
      <c r="G111" s="207"/>
      <c r="H111" s="207" t="s">
        <v>736</v>
      </c>
      <c r="I111" s="207" t="s">
        <v>698</v>
      </c>
      <c r="J111" s="207">
        <v>50</v>
      </c>
      <c r="K111" s="219"/>
    </row>
    <row r="112" spans="2:11" customFormat="1" ht="15" customHeight="1">
      <c r="B112" s="230"/>
      <c r="C112" s="207" t="s">
        <v>721</v>
      </c>
      <c r="D112" s="207"/>
      <c r="E112" s="207"/>
      <c r="F112" s="228" t="s">
        <v>702</v>
      </c>
      <c r="G112" s="207"/>
      <c r="H112" s="207" t="s">
        <v>736</v>
      </c>
      <c r="I112" s="207" t="s">
        <v>698</v>
      </c>
      <c r="J112" s="207">
        <v>50</v>
      </c>
      <c r="K112" s="219"/>
    </row>
    <row r="113" spans="2:11" customFormat="1" ht="15" customHeight="1">
      <c r="B113" s="230"/>
      <c r="C113" s="207" t="s">
        <v>54</v>
      </c>
      <c r="D113" s="207"/>
      <c r="E113" s="207"/>
      <c r="F113" s="228" t="s">
        <v>696</v>
      </c>
      <c r="G113" s="207"/>
      <c r="H113" s="207" t="s">
        <v>737</v>
      </c>
      <c r="I113" s="207" t="s">
        <v>698</v>
      </c>
      <c r="J113" s="207">
        <v>20</v>
      </c>
      <c r="K113" s="219"/>
    </row>
    <row r="114" spans="2:11" customFormat="1" ht="15" customHeight="1">
      <c r="B114" s="230"/>
      <c r="C114" s="207" t="s">
        <v>738</v>
      </c>
      <c r="D114" s="207"/>
      <c r="E114" s="207"/>
      <c r="F114" s="228" t="s">
        <v>696</v>
      </c>
      <c r="G114" s="207"/>
      <c r="H114" s="207" t="s">
        <v>739</v>
      </c>
      <c r="I114" s="207" t="s">
        <v>698</v>
      </c>
      <c r="J114" s="207">
        <v>120</v>
      </c>
      <c r="K114" s="219"/>
    </row>
    <row r="115" spans="2:11" customFormat="1" ht="15" customHeight="1">
      <c r="B115" s="230"/>
      <c r="C115" s="207" t="s">
        <v>39</v>
      </c>
      <c r="D115" s="207"/>
      <c r="E115" s="207"/>
      <c r="F115" s="228" t="s">
        <v>696</v>
      </c>
      <c r="G115" s="207"/>
      <c r="H115" s="207" t="s">
        <v>740</v>
      </c>
      <c r="I115" s="207" t="s">
        <v>731</v>
      </c>
      <c r="J115" s="207"/>
      <c r="K115" s="219"/>
    </row>
    <row r="116" spans="2:11" customFormat="1" ht="15" customHeight="1">
      <c r="B116" s="230"/>
      <c r="C116" s="207" t="s">
        <v>49</v>
      </c>
      <c r="D116" s="207"/>
      <c r="E116" s="207"/>
      <c r="F116" s="228" t="s">
        <v>696</v>
      </c>
      <c r="G116" s="207"/>
      <c r="H116" s="207" t="s">
        <v>741</v>
      </c>
      <c r="I116" s="207" t="s">
        <v>731</v>
      </c>
      <c r="J116" s="207"/>
      <c r="K116" s="219"/>
    </row>
    <row r="117" spans="2:11" customFormat="1" ht="15" customHeight="1">
      <c r="B117" s="230"/>
      <c r="C117" s="207" t="s">
        <v>58</v>
      </c>
      <c r="D117" s="207"/>
      <c r="E117" s="207"/>
      <c r="F117" s="228" t="s">
        <v>696</v>
      </c>
      <c r="G117" s="207"/>
      <c r="H117" s="207" t="s">
        <v>742</v>
      </c>
      <c r="I117" s="207" t="s">
        <v>743</v>
      </c>
      <c r="J117" s="207"/>
      <c r="K117" s="219"/>
    </row>
    <row r="118" spans="2:11" customFormat="1" ht="15" customHeight="1">
      <c r="B118" s="231"/>
      <c r="C118" s="237"/>
      <c r="D118" s="237"/>
      <c r="E118" s="237"/>
      <c r="F118" s="237"/>
      <c r="G118" s="237"/>
      <c r="H118" s="237"/>
      <c r="I118" s="237"/>
      <c r="J118" s="237"/>
      <c r="K118" s="233"/>
    </row>
    <row r="119" spans="2:11" customFormat="1" ht="18.75" customHeight="1">
      <c r="B119" s="238"/>
      <c r="C119" s="239"/>
      <c r="D119" s="239"/>
      <c r="E119" s="239"/>
      <c r="F119" s="240"/>
      <c r="G119" s="239"/>
      <c r="H119" s="239"/>
      <c r="I119" s="239"/>
      <c r="J119" s="239"/>
      <c r="K119" s="238"/>
    </row>
    <row r="120" spans="2:11" customFormat="1" ht="18.75" customHeight="1">
      <c r="B120" s="214"/>
      <c r="C120" s="214"/>
      <c r="D120" s="214"/>
      <c r="E120" s="214"/>
      <c r="F120" s="214"/>
      <c r="G120" s="214"/>
      <c r="H120" s="214"/>
      <c r="I120" s="214"/>
      <c r="J120" s="214"/>
      <c r="K120" s="214"/>
    </row>
    <row r="121" spans="2:11" customFormat="1" ht="7.5" customHeight="1">
      <c r="B121" s="241"/>
      <c r="C121" s="242"/>
      <c r="D121" s="242"/>
      <c r="E121" s="242"/>
      <c r="F121" s="242"/>
      <c r="G121" s="242"/>
      <c r="H121" s="242"/>
      <c r="I121" s="242"/>
      <c r="J121" s="242"/>
      <c r="K121" s="243"/>
    </row>
    <row r="122" spans="2:11" customFormat="1" ht="45" customHeight="1">
      <c r="B122" s="244"/>
      <c r="C122" s="327" t="s">
        <v>744</v>
      </c>
      <c r="D122" s="327"/>
      <c r="E122" s="327"/>
      <c r="F122" s="327"/>
      <c r="G122" s="327"/>
      <c r="H122" s="327"/>
      <c r="I122" s="327"/>
      <c r="J122" s="327"/>
      <c r="K122" s="245"/>
    </row>
    <row r="123" spans="2:11" customFormat="1" ht="17.25" customHeight="1">
      <c r="B123" s="246"/>
      <c r="C123" s="220" t="s">
        <v>690</v>
      </c>
      <c r="D123" s="220"/>
      <c r="E123" s="220"/>
      <c r="F123" s="220" t="s">
        <v>691</v>
      </c>
      <c r="G123" s="221"/>
      <c r="H123" s="220" t="s">
        <v>55</v>
      </c>
      <c r="I123" s="220" t="s">
        <v>58</v>
      </c>
      <c r="J123" s="220" t="s">
        <v>692</v>
      </c>
      <c r="K123" s="247"/>
    </row>
    <row r="124" spans="2:11" customFormat="1" ht="17.25" customHeight="1">
      <c r="B124" s="246"/>
      <c r="C124" s="222" t="s">
        <v>693</v>
      </c>
      <c r="D124" s="222"/>
      <c r="E124" s="222"/>
      <c r="F124" s="223" t="s">
        <v>694</v>
      </c>
      <c r="G124" s="224"/>
      <c r="H124" s="222"/>
      <c r="I124" s="222"/>
      <c r="J124" s="222" t="s">
        <v>695</v>
      </c>
      <c r="K124" s="247"/>
    </row>
    <row r="125" spans="2:11" customFormat="1" ht="5.25" customHeight="1">
      <c r="B125" s="248"/>
      <c r="C125" s="225"/>
      <c r="D125" s="225"/>
      <c r="E125" s="225"/>
      <c r="F125" s="225"/>
      <c r="G125" s="249"/>
      <c r="H125" s="225"/>
      <c r="I125" s="225"/>
      <c r="J125" s="225"/>
      <c r="K125" s="250"/>
    </row>
    <row r="126" spans="2:11" customFormat="1" ht="15" customHeight="1">
      <c r="B126" s="248"/>
      <c r="C126" s="207" t="s">
        <v>699</v>
      </c>
      <c r="D126" s="227"/>
      <c r="E126" s="227"/>
      <c r="F126" s="228" t="s">
        <v>696</v>
      </c>
      <c r="G126" s="207"/>
      <c r="H126" s="207" t="s">
        <v>736</v>
      </c>
      <c r="I126" s="207" t="s">
        <v>698</v>
      </c>
      <c r="J126" s="207">
        <v>120</v>
      </c>
      <c r="K126" s="251"/>
    </row>
    <row r="127" spans="2:11" customFormat="1" ht="15" customHeight="1">
      <c r="B127" s="248"/>
      <c r="C127" s="207" t="s">
        <v>745</v>
      </c>
      <c r="D127" s="207"/>
      <c r="E127" s="207"/>
      <c r="F127" s="228" t="s">
        <v>696</v>
      </c>
      <c r="G127" s="207"/>
      <c r="H127" s="207" t="s">
        <v>746</v>
      </c>
      <c r="I127" s="207" t="s">
        <v>698</v>
      </c>
      <c r="J127" s="207" t="s">
        <v>747</v>
      </c>
      <c r="K127" s="251"/>
    </row>
    <row r="128" spans="2:11" customFormat="1" ht="15" customHeight="1">
      <c r="B128" s="248"/>
      <c r="C128" s="207" t="s">
        <v>83</v>
      </c>
      <c r="D128" s="207"/>
      <c r="E128" s="207"/>
      <c r="F128" s="228" t="s">
        <v>696</v>
      </c>
      <c r="G128" s="207"/>
      <c r="H128" s="207" t="s">
        <v>748</v>
      </c>
      <c r="I128" s="207" t="s">
        <v>698</v>
      </c>
      <c r="J128" s="207" t="s">
        <v>747</v>
      </c>
      <c r="K128" s="251"/>
    </row>
    <row r="129" spans="2:11" customFormat="1" ht="15" customHeight="1">
      <c r="B129" s="248"/>
      <c r="C129" s="207" t="s">
        <v>707</v>
      </c>
      <c r="D129" s="207"/>
      <c r="E129" s="207"/>
      <c r="F129" s="228" t="s">
        <v>702</v>
      </c>
      <c r="G129" s="207"/>
      <c r="H129" s="207" t="s">
        <v>708</v>
      </c>
      <c r="I129" s="207" t="s">
        <v>698</v>
      </c>
      <c r="J129" s="207">
        <v>15</v>
      </c>
      <c r="K129" s="251"/>
    </row>
    <row r="130" spans="2:11" customFormat="1" ht="15" customHeight="1">
      <c r="B130" s="248"/>
      <c r="C130" s="207" t="s">
        <v>709</v>
      </c>
      <c r="D130" s="207"/>
      <c r="E130" s="207"/>
      <c r="F130" s="228" t="s">
        <v>702</v>
      </c>
      <c r="G130" s="207"/>
      <c r="H130" s="207" t="s">
        <v>710</v>
      </c>
      <c r="I130" s="207" t="s">
        <v>698</v>
      </c>
      <c r="J130" s="207">
        <v>15</v>
      </c>
      <c r="K130" s="251"/>
    </row>
    <row r="131" spans="2:11" customFormat="1" ht="15" customHeight="1">
      <c r="B131" s="248"/>
      <c r="C131" s="207" t="s">
        <v>711</v>
      </c>
      <c r="D131" s="207"/>
      <c r="E131" s="207"/>
      <c r="F131" s="228" t="s">
        <v>702</v>
      </c>
      <c r="G131" s="207"/>
      <c r="H131" s="207" t="s">
        <v>712</v>
      </c>
      <c r="I131" s="207" t="s">
        <v>698</v>
      </c>
      <c r="J131" s="207">
        <v>20</v>
      </c>
      <c r="K131" s="251"/>
    </row>
    <row r="132" spans="2:11" customFormat="1" ht="15" customHeight="1">
      <c r="B132" s="248"/>
      <c r="C132" s="207" t="s">
        <v>713</v>
      </c>
      <c r="D132" s="207"/>
      <c r="E132" s="207"/>
      <c r="F132" s="228" t="s">
        <v>702</v>
      </c>
      <c r="G132" s="207"/>
      <c r="H132" s="207" t="s">
        <v>714</v>
      </c>
      <c r="I132" s="207" t="s">
        <v>698</v>
      </c>
      <c r="J132" s="207">
        <v>20</v>
      </c>
      <c r="K132" s="251"/>
    </row>
    <row r="133" spans="2:11" customFormat="1" ht="15" customHeight="1">
      <c r="B133" s="248"/>
      <c r="C133" s="207" t="s">
        <v>701</v>
      </c>
      <c r="D133" s="207"/>
      <c r="E133" s="207"/>
      <c r="F133" s="228" t="s">
        <v>702</v>
      </c>
      <c r="G133" s="207"/>
      <c r="H133" s="207" t="s">
        <v>736</v>
      </c>
      <c r="I133" s="207" t="s">
        <v>698</v>
      </c>
      <c r="J133" s="207">
        <v>50</v>
      </c>
      <c r="K133" s="251"/>
    </row>
    <row r="134" spans="2:11" customFormat="1" ht="15" customHeight="1">
      <c r="B134" s="248"/>
      <c r="C134" s="207" t="s">
        <v>715</v>
      </c>
      <c r="D134" s="207"/>
      <c r="E134" s="207"/>
      <c r="F134" s="228" t="s">
        <v>702</v>
      </c>
      <c r="G134" s="207"/>
      <c r="H134" s="207" t="s">
        <v>736</v>
      </c>
      <c r="I134" s="207" t="s">
        <v>698</v>
      </c>
      <c r="J134" s="207">
        <v>50</v>
      </c>
      <c r="K134" s="251"/>
    </row>
    <row r="135" spans="2:11" customFormat="1" ht="15" customHeight="1">
      <c r="B135" s="248"/>
      <c r="C135" s="207" t="s">
        <v>721</v>
      </c>
      <c r="D135" s="207"/>
      <c r="E135" s="207"/>
      <c r="F135" s="228" t="s">
        <v>702</v>
      </c>
      <c r="G135" s="207"/>
      <c r="H135" s="207" t="s">
        <v>736</v>
      </c>
      <c r="I135" s="207" t="s">
        <v>698</v>
      </c>
      <c r="J135" s="207">
        <v>50</v>
      </c>
      <c r="K135" s="251"/>
    </row>
    <row r="136" spans="2:11" customFormat="1" ht="15" customHeight="1">
      <c r="B136" s="248"/>
      <c r="C136" s="207" t="s">
        <v>723</v>
      </c>
      <c r="D136" s="207"/>
      <c r="E136" s="207"/>
      <c r="F136" s="228" t="s">
        <v>702</v>
      </c>
      <c r="G136" s="207"/>
      <c r="H136" s="207" t="s">
        <v>736</v>
      </c>
      <c r="I136" s="207" t="s">
        <v>698</v>
      </c>
      <c r="J136" s="207">
        <v>50</v>
      </c>
      <c r="K136" s="251"/>
    </row>
    <row r="137" spans="2:11" customFormat="1" ht="15" customHeight="1">
      <c r="B137" s="248"/>
      <c r="C137" s="207" t="s">
        <v>724</v>
      </c>
      <c r="D137" s="207"/>
      <c r="E137" s="207"/>
      <c r="F137" s="228" t="s">
        <v>702</v>
      </c>
      <c r="G137" s="207"/>
      <c r="H137" s="207" t="s">
        <v>749</v>
      </c>
      <c r="I137" s="207" t="s">
        <v>698</v>
      </c>
      <c r="J137" s="207">
        <v>255</v>
      </c>
      <c r="K137" s="251"/>
    </row>
    <row r="138" spans="2:11" customFormat="1" ht="15" customHeight="1">
      <c r="B138" s="248"/>
      <c r="C138" s="207" t="s">
        <v>726</v>
      </c>
      <c r="D138" s="207"/>
      <c r="E138" s="207"/>
      <c r="F138" s="228" t="s">
        <v>696</v>
      </c>
      <c r="G138" s="207"/>
      <c r="H138" s="207" t="s">
        <v>750</v>
      </c>
      <c r="I138" s="207" t="s">
        <v>728</v>
      </c>
      <c r="J138" s="207"/>
      <c r="K138" s="251"/>
    </row>
    <row r="139" spans="2:11" customFormat="1" ht="15" customHeight="1">
      <c r="B139" s="248"/>
      <c r="C139" s="207" t="s">
        <v>729</v>
      </c>
      <c r="D139" s="207"/>
      <c r="E139" s="207"/>
      <c r="F139" s="228" t="s">
        <v>696</v>
      </c>
      <c r="G139" s="207"/>
      <c r="H139" s="207" t="s">
        <v>751</v>
      </c>
      <c r="I139" s="207" t="s">
        <v>731</v>
      </c>
      <c r="J139" s="207"/>
      <c r="K139" s="251"/>
    </row>
    <row r="140" spans="2:11" customFormat="1" ht="15" customHeight="1">
      <c r="B140" s="248"/>
      <c r="C140" s="207" t="s">
        <v>732</v>
      </c>
      <c r="D140" s="207"/>
      <c r="E140" s="207"/>
      <c r="F140" s="228" t="s">
        <v>696</v>
      </c>
      <c r="G140" s="207"/>
      <c r="H140" s="207" t="s">
        <v>732</v>
      </c>
      <c r="I140" s="207" t="s">
        <v>731</v>
      </c>
      <c r="J140" s="207"/>
      <c r="K140" s="251"/>
    </row>
    <row r="141" spans="2:11" customFormat="1" ht="15" customHeight="1">
      <c r="B141" s="248"/>
      <c r="C141" s="207" t="s">
        <v>39</v>
      </c>
      <c r="D141" s="207"/>
      <c r="E141" s="207"/>
      <c r="F141" s="228" t="s">
        <v>696</v>
      </c>
      <c r="G141" s="207"/>
      <c r="H141" s="207" t="s">
        <v>752</v>
      </c>
      <c r="I141" s="207" t="s">
        <v>731</v>
      </c>
      <c r="J141" s="207"/>
      <c r="K141" s="251"/>
    </row>
    <row r="142" spans="2:11" customFormat="1" ht="15" customHeight="1">
      <c r="B142" s="248"/>
      <c r="C142" s="207" t="s">
        <v>753</v>
      </c>
      <c r="D142" s="207"/>
      <c r="E142" s="207"/>
      <c r="F142" s="228" t="s">
        <v>696</v>
      </c>
      <c r="G142" s="207"/>
      <c r="H142" s="207" t="s">
        <v>754</v>
      </c>
      <c r="I142" s="207" t="s">
        <v>731</v>
      </c>
      <c r="J142" s="207"/>
      <c r="K142" s="251"/>
    </row>
    <row r="143" spans="2:11" customFormat="1" ht="15" customHeight="1">
      <c r="B143" s="252"/>
      <c r="C143" s="253"/>
      <c r="D143" s="253"/>
      <c r="E143" s="253"/>
      <c r="F143" s="253"/>
      <c r="G143" s="253"/>
      <c r="H143" s="253"/>
      <c r="I143" s="253"/>
      <c r="J143" s="253"/>
      <c r="K143" s="254"/>
    </row>
    <row r="144" spans="2:11" customFormat="1" ht="18.75" customHeight="1">
      <c r="B144" s="239"/>
      <c r="C144" s="239"/>
      <c r="D144" s="239"/>
      <c r="E144" s="239"/>
      <c r="F144" s="240"/>
      <c r="G144" s="239"/>
      <c r="H144" s="239"/>
      <c r="I144" s="239"/>
      <c r="J144" s="239"/>
      <c r="K144" s="239"/>
    </row>
    <row r="145" spans="2:11" customFormat="1" ht="18.75" customHeight="1">
      <c r="B145" s="214"/>
      <c r="C145" s="214"/>
      <c r="D145" s="214"/>
      <c r="E145" s="214"/>
      <c r="F145" s="214"/>
      <c r="G145" s="214"/>
      <c r="H145" s="214"/>
      <c r="I145" s="214"/>
      <c r="J145" s="214"/>
      <c r="K145" s="214"/>
    </row>
    <row r="146" spans="2:11" customFormat="1" ht="7.5" customHeight="1">
      <c r="B146" s="215"/>
      <c r="C146" s="216"/>
      <c r="D146" s="216"/>
      <c r="E146" s="216"/>
      <c r="F146" s="216"/>
      <c r="G146" s="216"/>
      <c r="H146" s="216"/>
      <c r="I146" s="216"/>
      <c r="J146" s="216"/>
      <c r="K146" s="217"/>
    </row>
    <row r="147" spans="2:11" customFormat="1" ht="45" customHeight="1">
      <c r="B147" s="218"/>
      <c r="C147" s="329" t="s">
        <v>755</v>
      </c>
      <c r="D147" s="329"/>
      <c r="E147" s="329"/>
      <c r="F147" s="329"/>
      <c r="G147" s="329"/>
      <c r="H147" s="329"/>
      <c r="I147" s="329"/>
      <c r="J147" s="329"/>
      <c r="K147" s="219"/>
    </row>
    <row r="148" spans="2:11" customFormat="1" ht="17.25" customHeight="1">
      <c r="B148" s="218"/>
      <c r="C148" s="220" t="s">
        <v>690</v>
      </c>
      <c r="D148" s="220"/>
      <c r="E148" s="220"/>
      <c r="F148" s="220" t="s">
        <v>691</v>
      </c>
      <c r="G148" s="221"/>
      <c r="H148" s="220" t="s">
        <v>55</v>
      </c>
      <c r="I148" s="220" t="s">
        <v>58</v>
      </c>
      <c r="J148" s="220" t="s">
        <v>692</v>
      </c>
      <c r="K148" s="219"/>
    </row>
    <row r="149" spans="2:11" customFormat="1" ht="17.25" customHeight="1">
      <c r="B149" s="218"/>
      <c r="C149" s="222" t="s">
        <v>693</v>
      </c>
      <c r="D149" s="222"/>
      <c r="E149" s="222"/>
      <c r="F149" s="223" t="s">
        <v>694</v>
      </c>
      <c r="G149" s="224"/>
      <c r="H149" s="222"/>
      <c r="I149" s="222"/>
      <c r="J149" s="222" t="s">
        <v>695</v>
      </c>
      <c r="K149" s="219"/>
    </row>
    <row r="150" spans="2:11" customFormat="1" ht="5.25" customHeight="1">
      <c r="B150" s="230"/>
      <c r="C150" s="225"/>
      <c r="D150" s="225"/>
      <c r="E150" s="225"/>
      <c r="F150" s="225"/>
      <c r="G150" s="226"/>
      <c r="H150" s="225"/>
      <c r="I150" s="225"/>
      <c r="J150" s="225"/>
      <c r="K150" s="251"/>
    </row>
    <row r="151" spans="2:11" customFormat="1" ht="15" customHeight="1">
      <c r="B151" s="230"/>
      <c r="C151" s="255" t="s">
        <v>699</v>
      </c>
      <c r="D151" s="207"/>
      <c r="E151" s="207"/>
      <c r="F151" s="256" t="s">
        <v>696</v>
      </c>
      <c r="G151" s="207"/>
      <c r="H151" s="255" t="s">
        <v>736</v>
      </c>
      <c r="I151" s="255" t="s">
        <v>698</v>
      </c>
      <c r="J151" s="255">
        <v>120</v>
      </c>
      <c r="K151" s="251"/>
    </row>
    <row r="152" spans="2:11" customFormat="1" ht="15" customHeight="1">
      <c r="B152" s="230"/>
      <c r="C152" s="255" t="s">
        <v>745</v>
      </c>
      <c r="D152" s="207"/>
      <c r="E152" s="207"/>
      <c r="F152" s="256" t="s">
        <v>696</v>
      </c>
      <c r="G152" s="207"/>
      <c r="H152" s="255" t="s">
        <v>756</v>
      </c>
      <c r="I152" s="255" t="s">
        <v>698</v>
      </c>
      <c r="J152" s="255" t="s">
        <v>747</v>
      </c>
      <c r="K152" s="251"/>
    </row>
    <row r="153" spans="2:11" customFormat="1" ht="15" customHeight="1">
      <c r="B153" s="230"/>
      <c r="C153" s="255" t="s">
        <v>83</v>
      </c>
      <c r="D153" s="207"/>
      <c r="E153" s="207"/>
      <c r="F153" s="256" t="s">
        <v>696</v>
      </c>
      <c r="G153" s="207"/>
      <c r="H153" s="255" t="s">
        <v>757</v>
      </c>
      <c r="I153" s="255" t="s">
        <v>698</v>
      </c>
      <c r="J153" s="255" t="s">
        <v>747</v>
      </c>
      <c r="K153" s="251"/>
    </row>
    <row r="154" spans="2:11" customFormat="1" ht="15" customHeight="1">
      <c r="B154" s="230"/>
      <c r="C154" s="255" t="s">
        <v>701</v>
      </c>
      <c r="D154" s="207"/>
      <c r="E154" s="207"/>
      <c r="F154" s="256" t="s">
        <v>702</v>
      </c>
      <c r="G154" s="207"/>
      <c r="H154" s="255" t="s">
        <v>736</v>
      </c>
      <c r="I154" s="255" t="s">
        <v>698</v>
      </c>
      <c r="J154" s="255">
        <v>50</v>
      </c>
      <c r="K154" s="251"/>
    </row>
    <row r="155" spans="2:11" customFormat="1" ht="15" customHeight="1">
      <c r="B155" s="230"/>
      <c r="C155" s="255" t="s">
        <v>704</v>
      </c>
      <c r="D155" s="207"/>
      <c r="E155" s="207"/>
      <c r="F155" s="256" t="s">
        <v>696</v>
      </c>
      <c r="G155" s="207"/>
      <c r="H155" s="255" t="s">
        <v>736</v>
      </c>
      <c r="I155" s="255" t="s">
        <v>706</v>
      </c>
      <c r="J155" s="255"/>
      <c r="K155" s="251"/>
    </row>
    <row r="156" spans="2:11" customFormat="1" ht="15" customHeight="1">
      <c r="B156" s="230"/>
      <c r="C156" s="255" t="s">
        <v>715</v>
      </c>
      <c r="D156" s="207"/>
      <c r="E156" s="207"/>
      <c r="F156" s="256" t="s">
        <v>702</v>
      </c>
      <c r="G156" s="207"/>
      <c r="H156" s="255" t="s">
        <v>736</v>
      </c>
      <c r="I156" s="255" t="s">
        <v>698</v>
      </c>
      <c r="J156" s="255">
        <v>50</v>
      </c>
      <c r="K156" s="251"/>
    </row>
    <row r="157" spans="2:11" customFormat="1" ht="15" customHeight="1">
      <c r="B157" s="230"/>
      <c r="C157" s="255" t="s">
        <v>723</v>
      </c>
      <c r="D157" s="207"/>
      <c r="E157" s="207"/>
      <c r="F157" s="256" t="s">
        <v>702</v>
      </c>
      <c r="G157" s="207"/>
      <c r="H157" s="255" t="s">
        <v>736</v>
      </c>
      <c r="I157" s="255" t="s">
        <v>698</v>
      </c>
      <c r="J157" s="255">
        <v>50</v>
      </c>
      <c r="K157" s="251"/>
    </row>
    <row r="158" spans="2:11" customFormat="1" ht="15" customHeight="1">
      <c r="B158" s="230"/>
      <c r="C158" s="255" t="s">
        <v>721</v>
      </c>
      <c r="D158" s="207"/>
      <c r="E158" s="207"/>
      <c r="F158" s="256" t="s">
        <v>702</v>
      </c>
      <c r="G158" s="207"/>
      <c r="H158" s="255" t="s">
        <v>736</v>
      </c>
      <c r="I158" s="255" t="s">
        <v>698</v>
      </c>
      <c r="J158" s="255">
        <v>50</v>
      </c>
      <c r="K158" s="251"/>
    </row>
    <row r="159" spans="2:11" customFormat="1" ht="15" customHeight="1">
      <c r="B159" s="230"/>
      <c r="C159" s="255" t="s">
        <v>110</v>
      </c>
      <c r="D159" s="207"/>
      <c r="E159" s="207"/>
      <c r="F159" s="256" t="s">
        <v>696</v>
      </c>
      <c r="G159" s="207"/>
      <c r="H159" s="255" t="s">
        <v>758</v>
      </c>
      <c r="I159" s="255" t="s">
        <v>698</v>
      </c>
      <c r="J159" s="255" t="s">
        <v>759</v>
      </c>
      <c r="K159" s="251"/>
    </row>
    <row r="160" spans="2:11" customFormat="1" ht="15" customHeight="1">
      <c r="B160" s="230"/>
      <c r="C160" s="255" t="s">
        <v>760</v>
      </c>
      <c r="D160" s="207"/>
      <c r="E160" s="207"/>
      <c r="F160" s="256" t="s">
        <v>696</v>
      </c>
      <c r="G160" s="207"/>
      <c r="H160" s="255" t="s">
        <v>761</v>
      </c>
      <c r="I160" s="255" t="s">
        <v>731</v>
      </c>
      <c r="J160" s="255"/>
      <c r="K160" s="251"/>
    </row>
    <row r="161" spans="2:11" customFormat="1" ht="15" customHeight="1">
      <c r="B161" s="257"/>
      <c r="C161" s="237"/>
      <c r="D161" s="237"/>
      <c r="E161" s="237"/>
      <c r="F161" s="237"/>
      <c r="G161" s="237"/>
      <c r="H161" s="237"/>
      <c r="I161" s="237"/>
      <c r="J161" s="237"/>
      <c r="K161" s="258"/>
    </row>
    <row r="162" spans="2:11" customFormat="1" ht="18.75" customHeight="1">
      <c r="B162" s="239"/>
      <c r="C162" s="249"/>
      <c r="D162" s="249"/>
      <c r="E162" s="249"/>
      <c r="F162" s="259"/>
      <c r="G162" s="249"/>
      <c r="H162" s="249"/>
      <c r="I162" s="249"/>
      <c r="J162" s="249"/>
      <c r="K162" s="239"/>
    </row>
    <row r="163" spans="2:11" customFormat="1" ht="18.75" customHeight="1">
      <c r="B163" s="214"/>
      <c r="C163" s="214"/>
      <c r="D163" s="214"/>
      <c r="E163" s="214"/>
      <c r="F163" s="214"/>
      <c r="G163" s="214"/>
      <c r="H163" s="214"/>
      <c r="I163" s="214"/>
      <c r="J163" s="214"/>
      <c r="K163" s="214"/>
    </row>
    <row r="164" spans="2:11" customFormat="1" ht="7.5" customHeight="1">
      <c r="B164" s="196"/>
      <c r="C164" s="197"/>
      <c r="D164" s="197"/>
      <c r="E164" s="197"/>
      <c r="F164" s="197"/>
      <c r="G164" s="197"/>
      <c r="H164" s="197"/>
      <c r="I164" s="197"/>
      <c r="J164" s="197"/>
      <c r="K164" s="198"/>
    </row>
    <row r="165" spans="2:11" customFormat="1" ht="45" customHeight="1">
      <c r="B165" s="199"/>
      <c r="C165" s="327" t="s">
        <v>762</v>
      </c>
      <c r="D165" s="327"/>
      <c r="E165" s="327"/>
      <c r="F165" s="327"/>
      <c r="G165" s="327"/>
      <c r="H165" s="327"/>
      <c r="I165" s="327"/>
      <c r="J165" s="327"/>
      <c r="K165" s="200"/>
    </row>
    <row r="166" spans="2:11" customFormat="1" ht="17.25" customHeight="1">
      <c r="B166" s="199"/>
      <c r="C166" s="220" t="s">
        <v>690</v>
      </c>
      <c r="D166" s="220"/>
      <c r="E166" s="220"/>
      <c r="F166" s="220" t="s">
        <v>691</v>
      </c>
      <c r="G166" s="260"/>
      <c r="H166" s="261" t="s">
        <v>55</v>
      </c>
      <c r="I166" s="261" t="s">
        <v>58</v>
      </c>
      <c r="J166" s="220" t="s">
        <v>692</v>
      </c>
      <c r="K166" s="200"/>
    </row>
    <row r="167" spans="2:11" customFormat="1" ht="17.25" customHeight="1">
      <c r="B167" s="201"/>
      <c r="C167" s="222" t="s">
        <v>693</v>
      </c>
      <c r="D167" s="222"/>
      <c r="E167" s="222"/>
      <c r="F167" s="223" t="s">
        <v>694</v>
      </c>
      <c r="G167" s="262"/>
      <c r="H167" s="263"/>
      <c r="I167" s="263"/>
      <c r="J167" s="222" t="s">
        <v>695</v>
      </c>
      <c r="K167" s="202"/>
    </row>
    <row r="168" spans="2:11" customFormat="1" ht="5.25" customHeight="1">
      <c r="B168" s="230"/>
      <c r="C168" s="225"/>
      <c r="D168" s="225"/>
      <c r="E168" s="225"/>
      <c r="F168" s="225"/>
      <c r="G168" s="226"/>
      <c r="H168" s="225"/>
      <c r="I168" s="225"/>
      <c r="J168" s="225"/>
      <c r="K168" s="251"/>
    </row>
    <row r="169" spans="2:11" customFormat="1" ht="15" customHeight="1">
      <c r="B169" s="230"/>
      <c r="C169" s="207" t="s">
        <v>699</v>
      </c>
      <c r="D169" s="207"/>
      <c r="E169" s="207"/>
      <c r="F169" s="228" t="s">
        <v>696</v>
      </c>
      <c r="G169" s="207"/>
      <c r="H169" s="207" t="s">
        <v>736</v>
      </c>
      <c r="I169" s="207" t="s">
        <v>698</v>
      </c>
      <c r="J169" s="207">
        <v>120</v>
      </c>
      <c r="K169" s="251"/>
    </row>
    <row r="170" spans="2:11" customFormat="1" ht="15" customHeight="1">
      <c r="B170" s="230"/>
      <c r="C170" s="207" t="s">
        <v>745</v>
      </c>
      <c r="D170" s="207"/>
      <c r="E170" s="207"/>
      <c r="F170" s="228" t="s">
        <v>696</v>
      </c>
      <c r="G170" s="207"/>
      <c r="H170" s="207" t="s">
        <v>746</v>
      </c>
      <c r="I170" s="207" t="s">
        <v>698</v>
      </c>
      <c r="J170" s="207" t="s">
        <v>747</v>
      </c>
      <c r="K170" s="251"/>
    </row>
    <row r="171" spans="2:11" customFormat="1" ht="15" customHeight="1">
      <c r="B171" s="230"/>
      <c r="C171" s="207" t="s">
        <v>83</v>
      </c>
      <c r="D171" s="207"/>
      <c r="E171" s="207"/>
      <c r="F171" s="228" t="s">
        <v>696</v>
      </c>
      <c r="G171" s="207"/>
      <c r="H171" s="207" t="s">
        <v>763</v>
      </c>
      <c r="I171" s="207" t="s">
        <v>698</v>
      </c>
      <c r="J171" s="207" t="s">
        <v>747</v>
      </c>
      <c r="K171" s="251"/>
    </row>
    <row r="172" spans="2:11" customFormat="1" ht="15" customHeight="1">
      <c r="B172" s="230"/>
      <c r="C172" s="207" t="s">
        <v>701</v>
      </c>
      <c r="D172" s="207"/>
      <c r="E172" s="207"/>
      <c r="F172" s="228" t="s">
        <v>702</v>
      </c>
      <c r="G172" s="207"/>
      <c r="H172" s="207" t="s">
        <v>763</v>
      </c>
      <c r="I172" s="207" t="s">
        <v>698</v>
      </c>
      <c r="J172" s="207">
        <v>50</v>
      </c>
      <c r="K172" s="251"/>
    </row>
    <row r="173" spans="2:11" customFormat="1" ht="15" customHeight="1">
      <c r="B173" s="230"/>
      <c r="C173" s="207" t="s">
        <v>704</v>
      </c>
      <c r="D173" s="207"/>
      <c r="E173" s="207"/>
      <c r="F173" s="228" t="s">
        <v>696</v>
      </c>
      <c r="G173" s="207"/>
      <c r="H173" s="207" t="s">
        <v>763</v>
      </c>
      <c r="I173" s="207" t="s">
        <v>706</v>
      </c>
      <c r="J173" s="207"/>
      <c r="K173" s="251"/>
    </row>
    <row r="174" spans="2:11" customFormat="1" ht="15" customHeight="1">
      <c r="B174" s="230"/>
      <c r="C174" s="207" t="s">
        <v>715</v>
      </c>
      <c r="D174" s="207"/>
      <c r="E174" s="207"/>
      <c r="F174" s="228" t="s">
        <v>702</v>
      </c>
      <c r="G174" s="207"/>
      <c r="H174" s="207" t="s">
        <v>763</v>
      </c>
      <c r="I174" s="207" t="s">
        <v>698</v>
      </c>
      <c r="J174" s="207">
        <v>50</v>
      </c>
      <c r="K174" s="251"/>
    </row>
    <row r="175" spans="2:11" customFormat="1" ht="15" customHeight="1">
      <c r="B175" s="230"/>
      <c r="C175" s="207" t="s">
        <v>723</v>
      </c>
      <c r="D175" s="207"/>
      <c r="E175" s="207"/>
      <c r="F175" s="228" t="s">
        <v>702</v>
      </c>
      <c r="G175" s="207"/>
      <c r="H175" s="207" t="s">
        <v>763</v>
      </c>
      <c r="I175" s="207" t="s">
        <v>698</v>
      </c>
      <c r="J175" s="207">
        <v>50</v>
      </c>
      <c r="K175" s="251"/>
    </row>
    <row r="176" spans="2:11" customFormat="1" ht="15" customHeight="1">
      <c r="B176" s="230"/>
      <c r="C176" s="207" t="s">
        <v>721</v>
      </c>
      <c r="D176" s="207"/>
      <c r="E176" s="207"/>
      <c r="F176" s="228" t="s">
        <v>702</v>
      </c>
      <c r="G176" s="207"/>
      <c r="H176" s="207" t="s">
        <v>763</v>
      </c>
      <c r="I176" s="207" t="s">
        <v>698</v>
      </c>
      <c r="J176" s="207">
        <v>50</v>
      </c>
      <c r="K176" s="251"/>
    </row>
    <row r="177" spans="2:11" customFormat="1" ht="15" customHeight="1">
      <c r="B177" s="230"/>
      <c r="C177" s="207" t="s">
        <v>126</v>
      </c>
      <c r="D177" s="207"/>
      <c r="E177" s="207"/>
      <c r="F177" s="228" t="s">
        <v>696</v>
      </c>
      <c r="G177" s="207"/>
      <c r="H177" s="207" t="s">
        <v>764</v>
      </c>
      <c r="I177" s="207" t="s">
        <v>765</v>
      </c>
      <c r="J177" s="207"/>
      <c r="K177" s="251"/>
    </row>
    <row r="178" spans="2:11" customFormat="1" ht="15" customHeight="1">
      <c r="B178" s="230"/>
      <c r="C178" s="207" t="s">
        <v>58</v>
      </c>
      <c r="D178" s="207"/>
      <c r="E178" s="207"/>
      <c r="F178" s="228" t="s">
        <v>696</v>
      </c>
      <c r="G178" s="207"/>
      <c r="H178" s="207" t="s">
        <v>766</v>
      </c>
      <c r="I178" s="207" t="s">
        <v>767</v>
      </c>
      <c r="J178" s="207">
        <v>1</v>
      </c>
      <c r="K178" s="251"/>
    </row>
    <row r="179" spans="2:11" customFormat="1" ht="15" customHeight="1">
      <c r="B179" s="230"/>
      <c r="C179" s="207" t="s">
        <v>54</v>
      </c>
      <c r="D179" s="207"/>
      <c r="E179" s="207"/>
      <c r="F179" s="228" t="s">
        <v>696</v>
      </c>
      <c r="G179" s="207"/>
      <c r="H179" s="207" t="s">
        <v>768</v>
      </c>
      <c r="I179" s="207" t="s">
        <v>698</v>
      </c>
      <c r="J179" s="207">
        <v>20</v>
      </c>
      <c r="K179" s="251"/>
    </row>
    <row r="180" spans="2:11" customFormat="1" ht="15" customHeight="1">
      <c r="B180" s="230"/>
      <c r="C180" s="207" t="s">
        <v>55</v>
      </c>
      <c r="D180" s="207"/>
      <c r="E180" s="207"/>
      <c r="F180" s="228" t="s">
        <v>696</v>
      </c>
      <c r="G180" s="207"/>
      <c r="H180" s="207" t="s">
        <v>769</v>
      </c>
      <c r="I180" s="207" t="s">
        <v>698</v>
      </c>
      <c r="J180" s="207">
        <v>255</v>
      </c>
      <c r="K180" s="251"/>
    </row>
    <row r="181" spans="2:11" customFormat="1" ht="15" customHeight="1">
      <c r="B181" s="230"/>
      <c r="C181" s="207" t="s">
        <v>127</v>
      </c>
      <c r="D181" s="207"/>
      <c r="E181" s="207"/>
      <c r="F181" s="228" t="s">
        <v>696</v>
      </c>
      <c r="G181" s="207"/>
      <c r="H181" s="207" t="s">
        <v>660</v>
      </c>
      <c r="I181" s="207" t="s">
        <v>698</v>
      </c>
      <c r="J181" s="207">
        <v>10</v>
      </c>
      <c r="K181" s="251"/>
    </row>
    <row r="182" spans="2:11" customFormat="1" ht="15" customHeight="1">
      <c r="B182" s="230"/>
      <c r="C182" s="207" t="s">
        <v>128</v>
      </c>
      <c r="D182" s="207"/>
      <c r="E182" s="207"/>
      <c r="F182" s="228" t="s">
        <v>696</v>
      </c>
      <c r="G182" s="207"/>
      <c r="H182" s="207" t="s">
        <v>770</v>
      </c>
      <c r="I182" s="207" t="s">
        <v>731</v>
      </c>
      <c r="J182" s="207"/>
      <c r="K182" s="251"/>
    </row>
    <row r="183" spans="2:11" customFormat="1" ht="15" customHeight="1">
      <c r="B183" s="230"/>
      <c r="C183" s="207" t="s">
        <v>771</v>
      </c>
      <c r="D183" s="207"/>
      <c r="E183" s="207"/>
      <c r="F183" s="228" t="s">
        <v>696</v>
      </c>
      <c r="G183" s="207"/>
      <c r="H183" s="207" t="s">
        <v>772</v>
      </c>
      <c r="I183" s="207" t="s">
        <v>731</v>
      </c>
      <c r="J183" s="207"/>
      <c r="K183" s="251"/>
    </row>
    <row r="184" spans="2:11" customFormat="1" ht="15" customHeight="1">
      <c r="B184" s="230"/>
      <c r="C184" s="207" t="s">
        <v>760</v>
      </c>
      <c r="D184" s="207"/>
      <c r="E184" s="207"/>
      <c r="F184" s="228" t="s">
        <v>696</v>
      </c>
      <c r="G184" s="207"/>
      <c r="H184" s="207" t="s">
        <v>773</v>
      </c>
      <c r="I184" s="207" t="s">
        <v>731</v>
      </c>
      <c r="J184" s="207"/>
      <c r="K184" s="251"/>
    </row>
    <row r="185" spans="2:11" customFormat="1" ht="15" customHeight="1">
      <c r="B185" s="230"/>
      <c r="C185" s="207" t="s">
        <v>130</v>
      </c>
      <c r="D185" s="207"/>
      <c r="E185" s="207"/>
      <c r="F185" s="228" t="s">
        <v>702</v>
      </c>
      <c r="G185" s="207"/>
      <c r="H185" s="207" t="s">
        <v>774</v>
      </c>
      <c r="I185" s="207" t="s">
        <v>698</v>
      </c>
      <c r="J185" s="207">
        <v>50</v>
      </c>
      <c r="K185" s="251"/>
    </row>
    <row r="186" spans="2:11" customFormat="1" ht="15" customHeight="1">
      <c r="B186" s="230"/>
      <c r="C186" s="207" t="s">
        <v>775</v>
      </c>
      <c r="D186" s="207"/>
      <c r="E186" s="207"/>
      <c r="F186" s="228" t="s">
        <v>702</v>
      </c>
      <c r="G186" s="207"/>
      <c r="H186" s="207" t="s">
        <v>776</v>
      </c>
      <c r="I186" s="207" t="s">
        <v>777</v>
      </c>
      <c r="J186" s="207"/>
      <c r="K186" s="251"/>
    </row>
    <row r="187" spans="2:11" customFormat="1" ht="15" customHeight="1">
      <c r="B187" s="230"/>
      <c r="C187" s="207" t="s">
        <v>778</v>
      </c>
      <c r="D187" s="207"/>
      <c r="E187" s="207"/>
      <c r="F187" s="228" t="s">
        <v>702</v>
      </c>
      <c r="G187" s="207"/>
      <c r="H187" s="207" t="s">
        <v>779</v>
      </c>
      <c r="I187" s="207" t="s">
        <v>777</v>
      </c>
      <c r="J187" s="207"/>
      <c r="K187" s="251"/>
    </row>
    <row r="188" spans="2:11" customFormat="1" ht="15" customHeight="1">
      <c r="B188" s="230"/>
      <c r="C188" s="207" t="s">
        <v>780</v>
      </c>
      <c r="D188" s="207"/>
      <c r="E188" s="207"/>
      <c r="F188" s="228" t="s">
        <v>702</v>
      </c>
      <c r="G188" s="207"/>
      <c r="H188" s="207" t="s">
        <v>781</v>
      </c>
      <c r="I188" s="207" t="s">
        <v>777</v>
      </c>
      <c r="J188" s="207"/>
      <c r="K188" s="251"/>
    </row>
    <row r="189" spans="2:11" customFormat="1" ht="15" customHeight="1">
      <c r="B189" s="230"/>
      <c r="C189" s="264" t="s">
        <v>782</v>
      </c>
      <c r="D189" s="207"/>
      <c r="E189" s="207"/>
      <c r="F189" s="228" t="s">
        <v>702</v>
      </c>
      <c r="G189" s="207"/>
      <c r="H189" s="207" t="s">
        <v>783</v>
      </c>
      <c r="I189" s="207" t="s">
        <v>784</v>
      </c>
      <c r="J189" s="265" t="s">
        <v>785</v>
      </c>
      <c r="K189" s="251"/>
    </row>
    <row r="190" spans="2:11" customFormat="1" ht="15" customHeight="1">
      <c r="B190" s="266"/>
      <c r="C190" s="267" t="s">
        <v>786</v>
      </c>
      <c r="D190" s="268"/>
      <c r="E190" s="268"/>
      <c r="F190" s="269" t="s">
        <v>702</v>
      </c>
      <c r="G190" s="268"/>
      <c r="H190" s="268" t="s">
        <v>787</v>
      </c>
      <c r="I190" s="268" t="s">
        <v>784</v>
      </c>
      <c r="J190" s="270" t="s">
        <v>785</v>
      </c>
      <c r="K190" s="271"/>
    </row>
    <row r="191" spans="2:11" customFormat="1" ht="15" customHeight="1">
      <c r="B191" s="230"/>
      <c r="C191" s="264" t="s">
        <v>43</v>
      </c>
      <c r="D191" s="207"/>
      <c r="E191" s="207"/>
      <c r="F191" s="228" t="s">
        <v>696</v>
      </c>
      <c r="G191" s="207"/>
      <c r="H191" s="204" t="s">
        <v>788</v>
      </c>
      <c r="I191" s="207" t="s">
        <v>789</v>
      </c>
      <c r="J191" s="207"/>
      <c r="K191" s="251"/>
    </row>
    <row r="192" spans="2:11" customFormat="1" ht="15" customHeight="1">
      <c r="B192" s="230"/>
      <c r="C192" s="264" t="s">
        <v>790</v>
      </c>
      <c r="D192" s="207"/>
      <c r="E192" s="207"/>
      <c r="F192" s="228" t="s">
        <v>696</v>
      </c>
      <c r="G192" s="207"/>
      <c r="H192" s="207" t="s">
        <v>791</v>
      </c>
      <c r="I192" s="207" t="s">
        <v>731</v>
      </c>
      <c r="J192" s="207"/>
      <c r="K192" s="251"/>
    </row>
    <row r="193" spans="2:11" customFormat="1" ht="15" customHeight="1">
      <c r="B193" s="230"/>
      <c r="C193" s="264" t="s">
        <v>792</v>
      </c>
      <c r="D193" s="207"/>
      <c r="E193" s="207"/>
      <c r="F193" s="228" t="s">
        <v>696</v>
      </c>
      <c r="G193" s="207"/>
      <c r="H193" s="207" t="s">
        <v>793</v>
      </c>
      <c r="I193" s="207" t="s">
        <v>731</v>
      </c>
      <c r="J193" s="207"/>
      <c r="K193" s="251"/>
    </row>
    <row r="194" spans="2:11" customFormat="1" ht="15" customHeight="1">
      <c r="B194" s="230"/>
      <c r="C194" s="264" t="s">
        <v>794</v>
      </c>
      <c r="D194" s="207"/>
      <c r="E194" s="207"/>
      <c r="F194" s="228" t="s">
        <v>702</v>
      </c>
      <c r="G194" s="207"/>
      <c r="H194" s="207" t="s">
        <v>795</v>
      </c>
      <c r="I194" s="207" t="s">
        <v>731</v>
      </c>
      <c r="J194" s="207"/>
      <c r="K194" s="251"/>
    </row>
    <row r="195" spans="2:11" customFormat="1" ht="15" customHeight="1">
      <c r="B195" s="257"/>
      <c r="C195" s="272"/>
      <c r="D195" s="237"/>
      <c r="E195" s="237"/>
      <c r="F195" s="237"/>
      <c r="G195" s="237"/>
      <c r="H195" s="237"/>
      <c r="I195" s="237"/>
      <c r="J195" s="237"/>
      <c r="K195" s="258"/>
    </row>
    <row r="196" spans="2:11" customFormat="1" ht="18.75" customHeight="1">
      <c r="B196" s="239"/>
      <c r="C196" s="249"/>
      <c r="D196" s="249"/>
      <c r="E196" s="249"/>
      <c r="F196" s="259"/>
      <c r="G196" s="249"/>
      <c r="H196" s="249"/>
      <c r="I196" s="249"/>
      <c r="J196" s="249"/>
      <c r="K196" s="239"/>
    </row>
    <row r="197" spans="2:11" customFormat="1" ht="18.75" customHeight="1">
      <c r="B197" s="239"/>
      <c r="C197" s="249"/>
      <c r="D197" s="249"/>
      <c r="E197" s="249"/>
      <c r="F197" s="259"/>
      <c r="G197" s="249"/>
      <c r="H197" s="249"/>
      <c r="I197" s="249"/>
      <c r="J197" s="249"/>
      <c r="K197" s="239"/>
    </row>
    <row r="198" spans="2:11" customFormat="1" ht="18.75" customHeight="1">
      <c r="B198" s="214"/>
      <c r="C198" s="214"/>
      <c r="D198" s="214"/>
      <c r="E198" s="214"/>
      <c r="F198" s="214"/>
      <c r="G198" s="214"/>
      <c r="H198" s="214"/>
      <c r="I198" s="214"/>
      <c r="J198" s="214"/>
      <c r="K198" s="214"/>
    </row>
    <row r="199" spans="2:11" customFormat="1" ht="13.5">
      <c r="B199" s="196"/>
      <c r="C199" s="197"/>
      <c r="D199" s="197"/>
      <c r="E199" s="197"/>
      <c r="F199" s="197"/>
      <c r="G199" s="197"/>
      <c r="H199" s="197"/>
      <c r="I199" s="197"/>
      <c r="J199" s="197"/>
      <c r="K199" s="198"/>
    </row>
    <row r="200" spans="2:11" customFormat="1" ht="21">
      <c r="B200" s="199"/>
      <c r="C200" s="327" t="s">
        <v>796</v>
      </c>
      <c r="D200" s="327"/>
      <c r="E200" s="327"/>
      <c r="F200" s="327"/>
      <c r="G200" s="327"/>
      <c r="H200" s="327"/>
      <c r="I200" s="327"/>
      <c r="J200" s="327"/>
      <c r="K200" s="200"/>
    </row>
    <row r="201" spans="2:11" customFormat="1" ht="25.5" customHeight="1">
      <c r="B201" s="199"/>
      <c r="C201" s="273" t="s">
        <v>797</v>
      </c>
      <c r="D201" s="273"/>
      <c r="E201" s="273"/>
      <c r="F201" s="273" t="s">
        <v>798</v>
      </c>
      <c r="G201" s="274"/>
      <c r="H201" s="330" t="s">
        <v>799</v>
      </c>
      <c r="I201" s="330"/>
      <c r="J201" s="330"/>
      <c r="K201" s="200"/>
    </row>
    <row r="202" spans="2:11" customFormat="1" ht="5.25" customHeight="1">
      <c r="B202" s="230"/>
      <c r="C202" s="225"/>
      <c r="D202" s="225"/>
      <c r="E202" s="225"/>
      <c r="F202" s="225"/>
      <c r="G202" s="249"/>
      <c r="H202" s="225"/>
      <c r="I202" s="225"/>
      <c r="J202" s="225"/>
      <c r="K202" s="251"/>
    </row>
    <row r="203" spans="2:11" customFormat="1" ht="15" customHeight="1">
      <c r="B203" s="230"/>
      <c r="C203" s="207" t="s">
        <v>789</v>
      </c>
      <c r="D203" s="207"/>
      <c r="E203" s="207"/>
      <c r="F203" s="228" t="s">
        <v>44</v>
      </c>
      <c r="G203" s="207"/>
      <c r="H203" s="331" t="s">
        <v>800</v>
      </c>
      <c r="I203" s="331"/>
      <c r="J203" s="331"/>
      <c r="K203" s="251"/>
    </row>
    <row r="204" spans="2:11" customFormat="1" ht="15" customHeight="1">
      <c r="B204" s="230"/>
      <c r="C204" s="207"/>
      <c r="D204" s="207"/>
      <c r="E204" s="207"/>
      <c r="F204" s="228" t="s">
        <v>45</v>
      </c>
      <c r="G204" s="207"/>
      <c r="H204" s="331" t="s">
        <v>801</v>
      </c>
      <c r="I204" s="331"/>
      <c r="J204" s="331"/>
      <c r="K204" s="251"/>
    </row>
    <row r="205" spans="2:11" customFormat="1" ht="15" customHeight="1">
      <c r="B205" s="230"/>
      <c r="C205" s="207"/>
      <c r="D205" s="207"/>
      <c r="E205" s="207"/>
      <c r="F205" s="228" t="s">
        <v>48</v>
      </c>
      <c r="G205" s="207"/>
      <c r="H205" s="331" t="s">
        <v>802</v>
      </c>
      <c r="I205" s="331"/>
      <c r="J205" s="331"/>
      <c r="K205" s="251"/>
    </row>
    <row r="206" spans="2:11" customFormat="1" ht="15" customHeight="1">
      <c r="B206" s="230"/>
      <c r="C206" s="207"/>
      <c r="D206" s="207"/>
      <c r="E206" s="207"/>
      <c r="F206" s="228" t="s">
        <v>46</v>
      </c>
      <c r="G206" s="207"/>
      <c r="H206" s="331" t="s">
        <v>803</v>
      </c>
      <c r="I206" s="331"/>
      <c r="J206" s="331"/>
      <c r="K206" s="251"/>
    </row>
    <row r="207" spans="2:11" customFormat="1" ht="15" customHeight="1">
      <c r="B207" s="230"/>
      <c r="C207" s="207"/>
      <c r="D207" s="207"/>
      <c r="E207" s="207"/>
      <c r="F207" s="228" t="s">
        <v>47</v>
      </c>
      <c r="G207" s="207"/>
      <c r="H207" s="331" t="s">
        <v>804</v>
      </c>
      <c r="I207" s="331"/>
      <c r="J207" s="331"/>
      <c r="K207" s="251"/>
    </row>
    <row r="208" spans="2:11" customFormat="1" ht="15" customHeight="1">
      <c r="B208" s="230"/>
      <c r="C208" s="207"/>
      <c r="D208" s="207"/>
      <c r="E208" s="207"/>
      <c r="F208" s="228"/>
      <c r="G208" s="207"/>
      <c r="H208" s="207"/>
      <c r="I208" s="207"/>
      <c r="J208" s="207"/>
      <c r="K208" s="251"/>
    </row>
    <row r="209" spans="2:11" customFormat="1" ht="15" customHeight="1">
      <c r="B209" s="230"/>
      <c r="C209" s="207" t="s">
        <v>743</v>
      </c>
      <c r="D209" s="207"/>
      <c r="E209" s="207"/>
      <c r="F209" s="228" t="s">
        <v>79</v>
      </c>
      <c r="G209" s="207"/>
      <c r="H209" s="331" t="s">
        <v>805</v>
      </c>
      <c r="I209" s="331"/>
      <c r="J209" s="331"/>
      <c r="K209" s="251"/>
    </row>
    <row r="210" spans="2:11" customFormat="1" ht="15" customHeight="1">
      <c r="B210" s="230"/>
      <c r="C210" s="207"/>
      <c r="D210" s="207"/>
      <c r="E210" s="207"/>
      <c r="F210" s="228" t="s">
        <v>639</v>
      </c>
      <c r="G210" s="207"/>
      <c r="H210" s="331" t="s">
        <v>640</v>
      </c>
      <c r="I210" s="331"/>
      <c r="J210" s="331"/>
      <c r="K210" s="251"/>
    </row>
    <row r="211" spans="2:11" customFormat="1" ht="15" customHeight="1">
      <c r="B211" s="230"/>
      <c r="C211" s="207"/>
      <c r="D211" s="207"/>
      <c r="E211" s="207"/>
      <c r="F211" s="228" t="s">
        <v>637</v>
      </c>
      <c r="G211" s="207"/>
      <c r="H211" s="331" t="s">
        <v>806</v>
      </c>
      <c r="I211" s="331"/>
      <c r="J211" s="331"/>
      <c r="K211" s="251"/>
    </row>
    <row r="212" spans="2:11" customFormat="1" ht="15" customHeight="1">
      <c r="B212" s="275"/>
      <c r="C212" s="207"/>
      <c r="D212" s="207"/>
      <c r="E212" s="207"/>
      <c r="F212" s="228" t="s">
        <v>641</v>
      </c>
      <c r="G212" s="264"/>
      <c r="H212" s="332" t="s">
        <v>642</v>
      </c>
      <c r="I212" s="332"/>
      <c r="J212" s="332"/>
      <c r="K212" s="276"/>
    </row>
    <row r="213" spans="2:11" customFormat="1" ht="15" customHeight="1">
      <c r="B213" s="275"/>
      <c r="C213" s="207"/>
      <c r="D213" s="207"/>
      <c r="E213" s="207"/>
      <c r="F213" s="228" t="s">
        <v>643</v>
      </c>
      <c r="G213" s="264"/>
      <c r="H213" s="332" t="s">
        <v>807</v>
      </c>
      <c r="I213" s="332"/>
      <c r="J213" s="332"/>
      <c r="K213" s="276"/>
    </row>
    <row r="214" spans="2:11" customFormat="1" ht="15" customHeight="1">
      <c r="B214" s="275"/>
      <c r="C214" s="207"/>
      <c r="D214" s="207"/>
      <c r="E214" s="207"/>
      <c r="F214" s="228"/>
      <c r="G214" s="264"/>
      <c r="H214" s="255"/>
      <c r="I214" s="255"/>
      <c r="J214" s="255"/>
      <c r="K214" s="276"/>
    </row>
    <row r="215" spans="2:11" customFormat="1" ht="15" customHeight="1">
      <c r="B215" s="275"/>
      <c r="C215" s="207" t="s">
        <v>767</v>
      </c>
      <c r="D215" s="207"/>
      <c r="E215" s="207"/>
      <c r="F215" s="228">
        <v>1</v>
      </c>
      <c r="G215" s="264"/>
      <c r="H215" s="332" t="s">
        <v>808</v>
      </c>
      <c r="I215" s="332"/>
      <c r="J215" s="332"/>
      <c r="K215" s="276"/>
    </row>
    <row r="216" spans="2:11" customFormat="1" ht="15" customHeight="1">
      <c r="B216" s="275"/>
      <c r="C216" s="207"/>
      <c r="D216" s="207"/>
      <c r="E216" s="207"/>
      <c r="F216" s="228">
        <v>2</v>
      </c>
      <c r="G216" s="264"/>
      <c r="H216" s="332" t="s">
        <v>809</v>
      </c>
      <c r="I216" s="332"/>
      <c r="J216" s="332"/>
      <c r="K216" s="276"/>
    </row>
    <row r="217" spans="2:11" customFormat="1" ht="15" customHeight="1">
      <c r="B217" s="275"/>
      <c r="C217" s="207"/>
      <c r="D217" s="207"/>
      <c r="E217" s="207"/>
      <c r="F217" s="228">
        <v>3</v>
      </c>
      <c r="G217" s="264"/>
      <c r="H217" s="332" t="s">
        <v>810</v>
      </c>
      <c r="I217" s="332"/>
      <c r="J217" s="332"/>
      <c r="K217" s="276"/>
    </row>
    <row r="218" spans="2:11" customFormat="1" ht="15" customHeight="1">
      <c r="B218" s="275"/>
      <c r="C218" s="207"/>
      <c r="D218" s="207"/>
      <c r="E218" s="207"/>
      <c r="F218" s="228">
        <v>4</v>
      </c>
      <c r="G218" s="264"/>
      <c r="H218" s="332" t="s">
        <v>811</v>
      </c>
      <c r="I218" s="332"/>
      <c r="J218" s="332"/>
      <c r="K218" s="276"/>
    </row>
    <row r="219" spans="2:11" customFormat="1" ht="12.75" customHeight="1">
      <c r="B219" s="277"/>
      <c r="C219" s="278"/>
      <c r="D219" s="278"/>
      <c r="E219" s="278"/>
      <c r="F219" s="278"/>
      <c r="G219" s="278"/>
      <c r="H219" s="278"/>
      <c r="I219" s="278"/>
      <c r="J219" s="278"/>
      <c r="K219" s="279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3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80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>
      <c r="B4" s="20"/>
      <c r="D4" s="21" t="s">
        <v>105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21" t="str">
        <f>'Rekapitulace stavby'!K6</f>
        <v>Výsadba části LBC7 a části LBC9 v k.ú. Hrabětice</v>
      </c>
      <c r="F7" s="322"/>
      <c r="G7" s="322"/>
      <c r="H7" s="322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85" t="s">
        <v>107</v>
      </c>
      <c r="F9" s="323"/>
      <c r="G9" s="323"/>
      <c r="H9" s="323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9. 5. 2025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>
      <c r="B15" s="32"/>
      <c r="E15" s="25" t="s">
        <v>108</v>
      </c>
      <c r="I15" s="27" t="s">
        <v>29</v>
      </c>
      <c r="J15" s="25" t="s">
        <v>30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31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24" t="str">
        <f>'Rekapitulace stavby'!E14</f>
        <v>Vyplň údaj</v>
      </c>
      <c r="F18" s="291"/>
      <c r="G18" s="291"/>
      <c r="H18" s="291"/>
      <c r="I18" s="27" t="s">
        <v>29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33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29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29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91"/>
      <c r="E27" s="296" t="s">
        <v>19</v>
      </c>
      <c r="F27" s="296"/>
      <c r="G27" s="296"/>
      <c r="H27" s="296"/>
      <c r="L27" s="91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92" t="s">
        <v>39</v>
      </c>
      <c r="J30" s="63">
        <f>ROUND(J91,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2" t="s">
        <v>43</v>
      </c>
      <c r="E33" s="27" t="s">
        <v>44</v>
      </c>
      <c r="F33" s="83">
        <f>ROUND((SUM(BE91:BE238)),  2)</f>
        <v>0</v>
      </c>
      <c r="I33" s="93">
        <v>0.21</v>
      </c>
      <c r="J33" s="83">
        <f>ROUND(((SUM(BE91:BE238))*I33),  2)</f>
        <v>0</v>
      </c>
      <c r="L33" s="32"/>
    </row>
    <row r="34" spans="2:12" s="1" customFormat="1" ht="14.45" customHeight="1">
      <c r="B34" s="32"/>
      <c r="E34" s="27" t="s">
        <v>45</v>
      </c>
      <c r="F34" s="83">
        <f>ROUND((SUM(BF91:BF238)),  2)</f>
        <v>0</v>
      </c>
      <c r="I34" s="93">
        <v>0.12</v>
      </c>
      <c r="J34" s="83">
        <f>ROUND(((SUM(BF91:BF238))*I34),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83">
        <f>ROUND((SUM(BG91:BG238)),  2)</f>
        <v>0</v>
      </c>
      <c r="I35" s="93">
        <v>0.21</v>
      </c>
      <c r="J35" s="83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83">
        <f>ROUND((SUM(BH91:BH238)),  2)</f>
        <v>0</v>
      </c>
      <c r="I36" s="93">
        <v>0.12</v>
      </c>
      <c r="J36" s="83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83">
        <f>ROUND((SUM(BI91:BI238)),  2)</f>
        <v>0</v>
      </c>
      <c r="I37" s="93">
        <v>0</v>
      </c>
      <c r="J37" s="83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4"/>
      <c r="D39" s="95" t="s">
        <v>49</v>
      </c>
      <c r="E39" s="54"/>
      <c r="F39" s="54"/>
      <c r="G39" s="96" t="s">
        <v>50</v>
      </c>
      <c r="H39" s="97" t="s">
        <v>51</v>
      </c>
      <c r="I39" s="54"/>
      <c r="J39" s="98">
        <f>SUM(J30:J37)</f>
        <v>0</v>
      </c>
      <c r="K39" s="99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109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21" t="str">
        <f>E7</f>
        <v>Výsadba části LBC7 a části LBC9 v k.ú. Hrabětice</v>
      </c>
      <c r="F48" s="322"/>
      <c r="G48" s="322"/>
      <c r="H48" s="322"/>
      <c r="L48" s="32"/>
    </row>
    <row r="49" spans="2:47" s="1" customFormat="1" ht="12" customHeight="1">
      <c r="B49" s="32"/>
      <c r="C49" s="27" t="s">
        <v>106</v>
      </c>
      <c r="L49" s="32"/>
    </row>
    <row r="50" spans="2:47" s="1" customFormat="1" ht="16.5" customHeight="1">
      <c r="B50" s="32"/>
      <c r="E50" s="285" t="str">
        <f>E9</f>
        <v>1 - Výsadba LBC 7 Hrabětice</v>
      </c>
      <c r="F50" s="323"/>
      <c r="G50" s="323"/>
      <c r="H50" s="323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Hrabětice</v>
      </c>
      <c r="I52" s="27" t="s">
        <v>23</v>
      </c>
      <c r="J52" s="49" t="str">
        <f>IF(J12="","",J12)</f>
        <v>9. 5. 2025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>ČŘ-SPÚ</v>
      </c>
      <c r="I54" s="27" t="s">
        <v>33</v>
      </c>
      <c r="J54" s="30" t="str">
        <f>E21</f>
        <v xml:space="preserve"> </v>
      </c>
      <c r="L54" s="32"/>
    </row>
    <row r="55" spans="2:47" s="1" customFormat="1" ht="15.2" customHeight="1">
      <c r="B55" s="32"/>
      <c r="C55" s="27" t="s">
        <v>31</v>
      </c>
      <c r="F55" s="25" t="str">
        <f>IF(E18="","",E18)</f>
        <v>Vyplň údaj</v>
      </c>
      <c r="I55" s="27" t="s">
        <v>36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100" t="s">
        <v>110</v>
      </c>
      <c r="D57" s="94"/>
      <c r="E57" s="94"/>
      <c r="F57" s="94"/>
      <c r="G57" s="94"/>
      <c r="H57" s="94"/>
      <c r="I57" s="94"/>
      <c r="J57" s="101" t="s">
        <v>111</v>
      </c>
      <c r="K57" s="94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102" t="s">
        <v>71</v>
      </c>
      <c r="J59" s="63">
        <f>J91</f>
        <v>0</v>
      </c>
      <c r="L59" s="32"/>
      <c r="AU59" s="17" t="s">
        <v>112</v>
      </c>
    </row>
    <row r="60" spans="2:47" s="8" customFormat="1" ht="24.95" customHeight="1">
      <c r="B60" s="103"/>
      <c r="D60" s="104" t="s">
        <v>113</v>
      </c>
      <c r="E60" s="105"/>
      <c r="F60" s="105"/>
      <c r="G60" s="105"/>
      <c r="H60" s="105"/>
      <c r="I60" s="105"/>
      <c r="J60" s="106">
        <f>J92</f>
        <v>0</v>
      </c>
      <c r="L60" s="103"/>
    </row>
    <row r="61" spans="2:47" s="9" customFormat="1" ht="19.899999999999999" customHeight="1">
      <c r="B61" s="107"/>
      <c r="D61" s="108" t="s">
        <v>114</v>
      </c>
      <c r="E61" s="109"/>
      <c r="F61" s="109"/>
      <c r="G61" s="109"/>
      <c r="H61" s="109"/>
      <c r="I61" s="109"/>
      <c r="J61" s="110">
        <f>J93</f>
        <v>0</v>
      </c>
      <c r="L61" s="107"/>
    </row>
    <row r="62" spans="2:47" s="9" customFormat="1" ht="19.899999999999999" customHeight="1">
      <c r="B62" s="107"/>
      <c r="D62" s="108" t="s">
        <v>115</v>
      </c>
      <c r="E62" s="109"/>
      <c r="F62" s="109"/>
      <c r="G62" s="109"/>
      <c r="H62" s="109"/>
      <c r="I62" s="109"/>
      <c r="J62" s="110">
        <f>J137</f>
        <v>0</v>
      </c>
      <c r="L62" s="107"/>
    </row>
    <row r="63" spans="2:47" s="9" customFormat="1" ht="19.899999999999999" customHeight="1">
      <c r="B63" s="107"/>
      <c r="D63" s="108" t="s">
        <v>116</v>
      </c>
      <c r="E63" s="109"/>
      <c r="F63" s="109"/>
      <c r="G63" s="109"/>
      <c r="H63" s="109"/>
      <c r="I63" s="109"/>
      <c r="J63" s="110">
        <f>J143</f>
        <v>0</v>
      </c>
      <c r="L63" s="107"/>
    </row>
    <row r="64" spans="2:47" s="9" customFormat="1" ht="19.899999999999999" customHeight="1">
      <c r="B64" s="107"/>
      <c r="D64" s="108" t="s">
        <v>117</v>
      </c>
      <c r="E64" s="109"/>
      <c r="F64" s="109"/>
      <c r="G64" s="109"/>
      <c r="H64" s="109"/>
      <c r="I64" s="109"/>
      <c r="J64" s="110">
        <f>J146</f>
        <v>0</v>
      </c>
      <c r="L64" s="107"/>
    </row>
    <row r="65" spans="2:12" s="9" customFormat="1" ht="19.899999999999999" customHeight="1">
      <c r="B65" s="107"/>
      <c r="D65" s="108" t="s">
        <v>118</v>
      </c>
      <c r="E65" s="109"/>
      <c r="F65" s="109"/>
      <c r="G65" s="109"/>
      <c r="H65" s="109"/>
      <c r="I65" s="109"/>
      <c r="J65" s="110">
        <f>J207</f>
        <v>0</v>
      </c>
      <c r="L65" s="107"/>
    </row>
    <row r="66" spans="2:12" s="9" customFormat="1" ht="14.85" customHeight="1">
      <c r="B66" s="107"/>
      <c r="D66" s="108" t="s">
        <v>119</v>
      </c>
      <c r="E66" s="109"/>
      <c r="F66" s="109"/>
      <c r="G66" s="109"/>
      <c r="H66" s="109"/>
      <c r="I66" s="109"/>
      <c r="J66" s="110">
        <f>J208</f>
        <v>0</v>
      </c>
      <c r="L66" s="107"/>
    </row>
    <row r="67" spans="2:12" s="9" customFormat="1" ht="14.85" customHeight="1">
      <c r="B67" s="107"/>
      <c r="D67" s="108" t="s">
        <v>120</v>
      </c>
      <c r="E67" s="109"/>
      <c r="F67" s="109"/>
      <c r="G67" s="109"/>
      <c r="H67" s="109"/>
      <c r="I67" s="109"/>
      <c r="J67" s="110">
        <f>J211</f>
        <v>0</v>
      </c>
      <c r="L67" s="107"/>
    </row>
    <row r="68" spans="2:12" s="9" customFormat="1" ht="14.85" customHeight="1">
      <c r="B68" s="107"/>
      <c r="D68" s="108" t="s">
        <v>121</v>
      </c>
      <c r="E68" s="109"/>
      <c r="F68" s="109"/>
      <c r="G68" s="109"/>
      <c r="H68" s="109"/>
      <c r="I68" s="109"/>
      <c r="J68" s="110">
        <f>J219</f>
        <v>0</v>
      </c>
      <c r="L68" s="107"/>
    </row>
    <row r="69" spans="2:12" s="8" customFormat="1" ht="24.95" customHeight="1">
      <c r="B69" s="103"/>
      <c r="D69" s="104" t="s">
        <v>122</v>
      </c>
      <c r="E69" s="105"/>
      <c r="F69" s="105"/>
      <c r="G69" s="105"/>
      <c r="H69" s="105"/>
      <c r="I69" s="105"/>
      <c r="J69" s="106">
        <f>J226</f>
        <v>0</v>
      </c>
      <c r="L69" s="103"/>
    </row>
    <row r="70" spans="2:12" s="9" customFormat="1" ht="19.899999999999999" customHeight="1">
      <c r="B70" s="107"/>
      <c r="D70" s="108" t="s">
        <v>123</v>
      </c>
      <c r="E70" s="109"/>
      <c r="F70" s="109"/>
      <c r="G70" s="109"/>
      <c r="H70" s="109"/>
      <c r="I70" s="109"/>
      <c r="J70" s="110">
        <f>J227</f>
        <v>0</v>
      </c>
      <c r="L70" s="107"/>
    </row>
    <row r="71" spans="2:12" s="9" customFormat="1" ht="19.899999999999999" customHeight="1">
      <c r="B71" s="107"/>
      <c r="D71" s="108" t="s">
        <v>124</v>
      </c>
      <c r="E71" s="109"/>
      <c r="F71" s="109"/>
      <c r="G71" s="109"/>
      <c r="H71" s="109"/>
      <c r="I71" s="109"/>
      <c r="J71" s="110">
        <f>J236</f>
        <v>0</v>
      </c>
      <c r="L71" s="107"/>
    </row>
    <row r="72" spans="2:12" s="1" customFormat="1" ht="21.75" customHeight="1">
      <c r="B72" s="32"/>
      <c r="L72" s="32"/>
    </row>
    <row r="73" spans="2:12" s="1" customFormat="1" ht="6.95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2"/>
    </row>
    <row r="77" spans="2:12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2"/>
    </row>
    <row r="78" spans="2:12" s="1" customFormat="1" ht="24.95" customHeight="1">
      <c r="B78" s="32"/>
      <c r="C78" s="21" t="s">
        <v>125</v>
      </c>
      <c r="L78" s="32"/>
    </row>
    <row r="79" spans="2:12" s="1" customFormat="1" ht="6.95" customHeight="1">
      <c r="B79" s="32"/>
      <c r="L79" s="32"/>
    </row>
    <row r="80" spans="2:12" s="1" customFormat="1" ht="12" customHeight="1">
      <c r="B80" s="32"/>
      <c r="C80" s="27" t="s">
        <v>16</v>
      </c>
      <c r="L80" s="32"/>
    </row>
    <row r="81" spans="2:65" s="1" customFormat="1" ht="16.5" customHeight="1">
      <c r="B81" s="32"/>
      <c r="E81" s="321" t="str">
        <f>E7</f>
        <v>Výsadba části LBC7 a části LBC9 v k.ú. Hrabětice</v>
      </c>
      <c r="F81" s="322"/>
      <c r="G81" s="322"/>
      <c r="H81" s="322"/>
      <c r="L81" s="32"/>
    </row>
    <row r="82" spans="2:65" s="1" customFormat="1" ht="12" customHeight="1">
      <c r="B82" s="32"/>
      <c r="C82" s="27" t="s">
        <v>106</v>
      </c>
      <c r="L82" s="32"/>
    </row>
    <row r="83" spans="2:65" s="1" customFormat="1" ht="16.5" customHeight="1">
      <c r="B83" s="32"/>
      <c r="E83" s="285" t="str">
        <f>E9</f>
        <v>1 - Výsadba LBC 7 Hrabětice</v>
      </c>
      <c r="F83" s="323"/>
      <c r="G83" s="323"/>
      <c r="H83" s="323"/>
      <c r="L83" s="32"/>
    </row>
    <row r="84" spans="2:65" s="1" customFormat="1" ht="6.95" customHeight="1">
      <c r="B84" s="32"/>
      <c r="L84" s="32"/>
    </row>
    <row r="85" spans="2:65" s="1" customFormat="1" ht="12" customHeight="1">
      <c r="B85" s="32"/>
      <c r="C85" s="27" t="s">
        <v>21</v>
      </c>
      <c r="F85" s="25" t="str">
        <f>F12</f>
        <v>Hrabětice</v>
      </c>
      <c r="I85" s="27" t="s">
        <v>23</v>
      </c>
      <c r="J85" s="49" t="str">
        <f>IF(J12="","",J12)</f>
        <v>9. 5. 2025</v>
      </c>
      <c r="L85" s="32"/>
    </row>
    <row r="86" spans="2:65" s="1" customFormat="1" ht="6.95" customHeight="1">
      <c r="B86" s="32"/>
      <c r="L86" s="32"/>
    </row>
    <row r="87" spans="2:65" s="1" customFormat="1" ht="15.2" customHeight="1">
      <c r="B87" s="32"/>
      <c r="C87" s="27" t="s">
        <v>25</v>
      </c>
      <c r="F87" s="25" t="str">
        <f>E15</f>
        <v>ČŘ-SPÚ</v>
      </c>
      <c r="I87" s="27" t="s">
        <v>33</v>
      </c>
      <c r="J87" s="30" t="str">
        <f>E21</f>
        <v xml:space="preserve"> </v>
      </c>
      <c r="L87" s="32"/>
    </row>
    <row r="88" spans="2:65" s="1" customFormat="1" ht="15.2" customHeight="1">
      <c r="B88" s="32"/>
      <c r="C88" s="27" t="s">
        <v>31</v>
      </c>
      <c r="F88" s="25" t="str">
        <f>IF(E18="","",E18)</f>
        <v>Vyplň údaj</v>
      </c>
      <c r="I88" s="27" t="s">
        <v>36</v>
      </c>
      <c r="J88" s="30" t="str">
        <f>E24</f>
        <v xml:space="preserve"> </v>
      </c>
      <c r="L88" s="32"/>
    </row>
    <row r="89" spans="2:65" s="1" customFormat="1" ht="10.35" customHeight="1">
      <c r="B89" s="32"/>
      <c r="L89" s="32"/>
    </row>
    <row r="90" spans="2:65" s="10" customFormat="1" ht="29.25" customHeight="1">
      <c r="B90" s="111"/>
      <c r="C90" s="112" t="s">
        <v>126</v>
      </c>
      <c r="D90" s="113" t="s">
        <v>58</v>
      </c>
      <c r="E90" s="113" t="s">
        <v>54</v>
      </c>
      <c r="F90" s="113" t="s">
        <v>55</v>
      </c>
      <c r="G90" s="113" t="s">
        <v>127</v>
      </c>
      <c r="H90" s="113" t="s">
        <v>128</v>
      </c>
      <c r="I90" s="113" t="s">
        <v>129</v>
      </c>
      <c r="J90" s="114" t="s">
        <v>111</v>
      </c>
      <c r="K90" s="115" t="s">
        <v>130</v>
      </c>
      <c r="L90" s="111"/>
      <c r="M90" s="56" t="s">
        <v>19</v>
      </c>
      <c r="N90" s="57" t="s">
        <v>43</v>
      </c>
      <c r="O90" s="57" t="s">
        <v>131</v>
      </c>
      <c r="P90" s="57" t="s">
        <v>132</v>
      </c>
      <c r="Q90" s="57" t="s">
        <v>133</v>
      </c>
      <c r="R90" s="57" t="s">
        <v>134</v>
      </c>
      <c r="S90" s="57" t="s">
        <v>135</v>
      </c>
      <c r="T90" s="58" t="s">
        <v>136</v>
      </c>
    </row>
    <row r="91" spans="2:65" s="1" customFormat="1" ht="22.9" customHeight="1">
      <c r="B91" s="32"/>
      <c r="C91" s="61" t="s">
        <v>137</v>
      </c>
      <c r="J91" s="116">
        <f>BK91</f>
        <v>0</v>
      </c>
      <c r="L91" s="32"/>
      <c r="M91" s="59"/>
      <c r="N91" s="50"/>
      <c r="O91" s="50"/>
      <c r="P91" s="117">
        <f>P92+P226</f>
        <v>0</v>
      </c>
      <c r="Q91" s="50"/>
      <c r="R91" s="117">
        <f>R92+R226</f>
        <v>20.552976000000005</v>
      </c>
      <c r="S91" s="50"/>
      <c r="T91" s="118">
        <f>T92+T226</f>
        <v>0</v>
      </c>
      <c r="AT91" s="17" t="s">
        <v>72</v>
      </c>
      <c r="AU91" s="17" t="s">
        <v>112</v>
      </c>
      <c r="BK91" s="119">
        <f>BK92+BK226</f>
        <v>0</v>
      </c>
    </row>
    <row r="92" spans="2:65" s="11" customFormat="1" ht="25.9" customHeight="1">
      <c r="B92" s="120"/>
      <c r="D92" s="121" t="s">
        <v>72</v>
      </c>
      <c r="E92" s="122" t="s">
        <v>138</v>
      </c>
      <c r="F92" s="122" t="s">
        <v>139</v>
      </c>
      <c r="I92" s="123"/>
      <c r="J92" s="124">
        <f>BK92</f>
        <v>0</v>
      </c>
      <c r="L92" s="120"/>
      <c r="M92" s="125"/>
      <c r="P92" s="126">
        <f>P93+P137+P143+P146+P207</f>
        <v>0</v>
      </c>
      <c r="R92" s="126">
        <f>R93+R137+R143+R146+R207</f>
        <v>20.552976000000005</v>
      </c>
      <c r="T92" s="127">
        <f>T93+T137+T143+T146+T207</f>
        <v>0</v>
      </c>
      <c r="AR92" s="121" t="s">
        <v>77</v>
      </c>
      <c r="AT92" s="128" t="s">
        <v>72</v>
      </c>
      <c r="AU92" s="128" t="s">
        <v>73</v>
      </c>
      <c r="AY92" s="121" t="s">
        <v>140</v>
      </c>
      <c r="BK92" s="129">
        <f>BK93+BK137+BK143+BK146+BK207</f>
        <v>0</v>
      </c>
    </row>
    <row r="93" spans="2:65" s="11" customFormat="1" ht="22.9" customHeight="1">
      <c r="B93" s="120"/>
      <c r="D93" s="121" t="s">
        <v>72</v>
      </c>
      <c r="E93" s="130" t="s">
        <v>77</v>
      </c>
      <c r="F93" s="130" t="s">
        <v>141</v>
      </c>
      <c r="I93" s="123"/>
      <c r="J93" s="131">
        <f>BK93</f>
        <v>0</v>
      </c>
      <c r="L93" s="120"/>
      <c r="M93" s="125"/>
      <c r="P93" s="126">
        <f>SUM(P94:P136)</f>
        <v>0</v>
      </c>
      <c r="R93" s="126">
        <f>SUM(R94:R136)</f>
        <v>0.13960800000000001</v>
      </c>
      <c r="T93" s="127">
        <f>SUM(T94:T136)</f>
        <v>0</v>
      </c>
      <c r="AR93" s="121" t="s">
        <v>77</v>
      </c>
      <c r="AT93" s="128" t="s">
        <v>72</v>
      </c>
      <c r="AU93" s="128" t="s">
        <v>77</v>
      </c>
      <c r="AY93" s="121" t="s">
        <v>140</v>
      </c>
      <c r="BK93" s="129">
        <f>SUM(BK94:BK136)</f>
        <v>0</v>
      </c>
    </row>
    <row r="94" spans="2:65" s="1" customFormat="1" ht="24.2" customHeight="1">
      <c r="B94" s="32"/>
      <c r="C94" s="132" t="s">
        <v>77</v>
      </c>
      <c r="D94" s="132" t="s">
        <v>142</v>
      </c>
      <c r="E94" s="133" t="s">
        <v>143</v>
      </c>
      <c r="F94" s="134" t="s">
        <v>144</v>
      </c>
      <c r="G94" s="135" t="s">
        <v>145</v>
      </c>
      <c r="H94" s="136">
        <v>33666</v>
      </c>
      <c r="I94" s="137"/>
      <c r="J94" s="138">
        <f>ROUND(I94*H94,2)</f>
        <v>0</v>
      </c>
      <c r="K94" s="139"/>
      <c r="L94" s="32"/>
      <c r="M94" s="140" t="s">
        <v>19</v>
      </c>
      <c r="N94" s="141" t="s">
        <v>44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146</v>
      </c>
      <c r="AT94" s="144" t="s">
        <v>142</v>
      </c>
      <c r="AU94" s="144" t="s">
        <v>81</v>
      </c>
      <c r="AY94" s="17" t="s">
        <v>140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7" t="s">
        <v>77</v>
      </c>
      <c r="BK94" s="145">
        <f>ROUND(I94*H94,2)</f>
        <v>0</v>
      </c>
      <c r="BL94" s="17" t="s">
        <v>146</v>
      </c>
      <c r="BM94" s="144" t="s">
        <v>147</v>
      </c>
    </row>
    <row r="95" spans="2:65" s="1" customFormat="1" ht="11.25">
      <c r="B95" s="32"/>
      <c r="D95" s="146" t="s">
        <v>148</v>
      </c>
      <c r="F95" s="147" t="s">
        <v>149</v>
      </c>
      <c r="I95" s="148"/>
      <c r="L95" s="32"/>
      <c r="M95" s="149"/>
      <c r="T95" s="53"/>
      <c r="AT95" s="17" t="s">
        <v>148</v>
      </c>
      <c r="AU95" s="17" t="s">
        <v>81</v>
      </c>
    </row>
    <row r="96" spans="2:65" s="12" customFormat="1" ht="11.25">
      <c r="B96" s="150"/>
      <c r="D96" s="151" t="s">
        <v>150</v>
      </c>
      <c r="E96" s="152" t="s">
        <v>19</v>
      </c>
      <c r="F96" s="153" t="s">
        <v>151</v>
      </c>
      <c r="H96" s="154">
        <v>33666</v>
      </c>
      <c r="I96" s="155"/>
      <c r="L96" s="150"/>
      <c r="M96" s="156"/>
      <c r="T96" s="157"/>
      <c r="AT96" s="152" t="s">
        <v>150</v>
      </c>
      <c r="AU96" s="152" t="s">
        <v>81</v>
      </c>
      <c r="AV96" s="12" t="s">
        <v>81</v>
      </c>
      <c r="AW96" s="12" t="s">
        <v>35</v>
      </c>
      <c r="AX96" s="12" t="s">
        <v>77</v>
      </c>
      <c r="AY96" s="152" t="s">
        <v>140</v>
      </c>
    </row>
    <row r="97" spans="2:65" s="13" customFormat="1" ht="11.25">
      <c r="B97" s="158"/>
      <c r="D97" s="151" t="s">
        <v>150</v>
      </c>
      <c r="E97" s="159" t="s">
        <v>19</v>
      </c>
      <c r="F97" s="160" t="s">
        <v>152</v>
      </c>
      <c r="H97" s="159" t="s">
        <v>19</v>
      </c>
      <c r="I97" s="161"/>
      <c r="L97" s="158"/>
      <c r="M97" s="162"/>
      <c r="T97" s="163"/>
      <c r="AT97" s="159" t="s">
        <v>150</v>
      </c>
      <c r="AU97" s="159" t="s">
        <v>81</v>
      </c>
      <c r="AV97" s="13" t="s">
        <v>77</v>
      </c>
      <c r="AW97" s="13" t="s">
        <v>35</v>
      </c>
      <c r="AX97" s="13" t="s">
        <v>73</v>
      </c>
      <c r="AY97" s="159" t="s">
        <v>140</v>
      </c>
    </row>
    <row r="98" spans="2:65" s="1" customFormat="1" ht="16.5" customHeight="1">
      <c r="B98" s="32"/>
      <c r="C98" s="164" t="s">
        <v>81</v>
      </c>
      <c r="D98" s="164" t="s">
        <v>153</v>
      </c>
      <c r="E98" s="165" t="s">
        <v>154</v>
      </c>
      <c r="F98" s="166" t="s">
        <v>155</v>
      </c>
      <c r="G98" s="167" t="s">
        <v>156</v>
      </c>
      <c r="H98" s="168">
        <v>10.1</v>
      </c>
      <c r="I98" s="169"/>
      <c r="J98" s="170">
        <f>ROUND(I98*H98,2)</f>
        <v>0</v>
      </c>
      <c r="K98" s="171"/>
      <c r="L98" s="172"/>
      <c r="M98" s="173" t="s">
        <v>19</v>
      </c>
      <c r="N98" s="174" t="s">
        <v>44</v>
      </c>
      <c r="P98" s="142">
        <f>O98*H98</f>
        <v>0</v>
      </c>
      <c r="Q98" s="142">
        <v>1E-3</v>
      </c>
      <c r="R98" s="142">
        <f>Q98*H98</f>
        <v>1.01E-2</v>
      </c>
      <c r="S98" s="142">
        <v>0</v>
      </c>
      <c r="T98" s="143">
        <f>S98*H98</f>
        <v>0</v>
      </c>
      <c r="AR98" s="144" t="s">
        <v>157</v>
      </c>
      <c r="AT98" s="144" t="s">
        <v>153</v>
      </c>
      <c r="AU98" s="144" t="s">
        <v>81</v>
      </c>
      <c r="AY98" s="17" t="s">
        <v>140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7" t="s">
        <v>77</v>
      </c>
      <c r="BK98" s="145">
        <f>ROUND(I98*H98,2)</f>
        <v>0</v>
      </c>
      <c r="BL98" s="17" t="s">
        <v>146</v>
      </c>
      <c r="BM98" s="144" t="s">
        <v>158</v>
      </c>
    </row>
    <row r="99" spans="2:65" s="12" customFormat="1" ht="11.25">
      <c r="B99" s="150"/>
      <c r="D99" s="151" t="s">
        <v>150</v>
      </c>
      <c r="E99" s="152" t="s">
        <v>19</v>
      </c>
      <c r="F99" s="153" t="s">
        <v>159</v>
      </c>
      <c r="H99" s="154">
        <v>10.1</v>
      </c>
      <c r="I99" s="155"/>
      <c r="L99" s="150"/>
      <c r="M99" s="156"/>
      <c r="T99" s="157"/>
      <c r="AT99" s="152" t="s">
        <v>150</v>
      </c>
      <c r="AU99" s="152" t="s">
        <v>81</v>
      </c>
      <c r="AV99" s="12" t="s">
        <v>81</v>
      </c>
      <c r="AW99" s="12" t="s">
        <v>35</v>
      </c>
      <c r="AX99" s="12" t="s">
        <v>77</v>
      </c>
      <c r="AY99" s="152" t="s">
        <v>140</v>
      </c>
    </row>
    <row r="100" spans="2:65" s="1" customFormat="1" ht="21.75" customHeight="1">
      <c r="B100" s="32"/>
      <c r="C100" s="132" t="s">
        <v>160</v>
      </c>
      <c r="D100" s="132" t="s">
        <v>142</v>
      </c>
      <c r="E100" s="133" t="s">
        <v>161</v>
      </c>
      <c r="F100" s="134" t="s">
        <v>162</v>
      </c>
      <c r="G100" s="135" t="s">
        <v>163</v>
      </c>
      <c r="H100" s="136">
        <v>1.6830000000000001</v>
      </c>
      <c r="I100" s="137"/>
      <c r="J100" s="138">
        <f>ROUND(I100*H100,2)</f>
        <v>0</v>
      </c>
      <c r="K100" s="139"/>
      <c r="L100" s="32"/>
      <c r="M100" s="140" t="s">
        <v>19</v>
      </c>
      <c r="N100" s="141" t="s">
        <v>44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146</v>
      </c>
      <c r="AT100" s="144" t="s">
        <v>142</v>
      </c>
      <c r="AU100" s="144" t="s">
        <v>81</v>
      </c>
      <c r="AY100" s="17" t="s">
        <v>140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7" t="s">
        <v>77</v>
      </c>
      <c r="BK100" s="145">
        <f>ROUND(I100*H100,2)</f>
        <v>0</v>
      </c>
      <c r="BL100" s="17" t="s">
        <v>146</v>
      </c>
      <c r="BM100" s="144" t="s">
        <v>164</v>
      </c>
    </row>
    <row r="101" spans="2:65" s="1" customFormat="1" ht="11.25">
      <c r="B101" s="32"/>
      <c r="D101" s="146" t="s">
        <v>148</v>
      </c>
      <c r="F101" s="147" t="s">
        <v>165</v>
      </c>
      <c r="I101" s="148"/>
      <c r="L101" s="32"/>
      <c r="M101" s="149"/>
      <c r="T101" s="53"/>
      <c r="AT101" s="17" t="s">
        <v>148</v>
      </c>
      <c r="AU101" s="17" t="s">
        <v>81</v>
      </c>
    </row>
    <row r="102" spans="2:65" s="12" customFormat="1" ht="11.25">
      <c r="B102" s="150"/>
      <c r="D102" s="151" t="s">
        <v>150</v>
      </c>
      <c r="E102" s="152" t="s">
        <v>19</v>
      </c>
      <c r="F102" s="153" t="s">
        <v>166</v>
      </c>
      <c r="H102" s="154">
        <v>1.6830000000000001</v>
      </c>
      <c r="I102" s="155"/>
      <c r="L102" s="150"/>
      <c r="M102" s="156"/>
      <c r="T102" s="157"/>
      <c r="AT102" s="152" t="s">
        <v>150</v>
      </c>
      <c r="AU102" s="152" t="s">
        <v>81</v>
      </c>
      <c r="AV102" s="12" t="s">
        <v>81</v>
      </c>
      <c r="AW102" s="12" t="s">
        <v>35</v>
      </c>
      <c r="AX102" s="12" t="s">
        <v>77</v>
      </c>
      <c r="AY102" s="152" t="s">
        <v>140</v>
      </c>
    </row>
    <row r="103" spans="2:65" s="13" customFormat="1" ht="11.25">
      <c r="B103" s="158"/>
      <c r="D103" s="151" t="s">
        <v>150</v>
      </c>
      <c r="E103" s="159" t="s">
        <v>19</v>
      </c>
      <c r="F103" s="160" t="s">
        <v>167</v>
      </c>
      <c r="H103" s="159" t="s">
        <v>19</v>
      </c>
      <c r="I103" s="161"/>
      <c r="L103" s="158"/>
      <c r="M103" s="162"/>
      <c r="T103" s="163"/>
      <c r="AT103" s="159" t="s">
        <v>150</v>
      </c>
      <c r="AU103" s="159" t="s">
        <v>81</v>
      </c>
      <c r="AV103" s="13" t="s">
        <v>77</v>
      </c>
      <c r="AW103" s="13" t="s">
        <v>35</v>
      </c>
      <c r="AX103" s="13" t="s">
        <v>73</v>
      </c>
      <c r="AY103" s="159" t="s">
        <v>140</v>
      </c>
    </row>
    <row r="104" spans="2:65" s="1" customFormat="1" ht="16.5" customHeight="1">
      <c r="B104" s="32"/>
      <c r="C104" s="132" t="s">
        <v>146</v>
      </c>
      <c r="D104" s="132" t="s">
        <v>142</v>
      </c>
      <c r="E104" s="133" t="s">
        <v>168</v>
      </c>
      <c r="F104" s="134" t="s">
        <v>169</v>
      </c>
      <c r="G104" s="135" t="s">
        <v>145</v>
      </c>
      <c r="H104" s="136">
        <v>16833</v>
      </c>
      <c r="I104" s="137"/>
      <c r="J104" s="138">
        <f>ROUND(I104*H104,2)</f>
        <v>0</v>
      </c>
      <c r="K104" s="139"/>
      <c r="L104" s="32"/>
      <c r="M104" s="140" t="s">
        <v>19</v>
      </c>
      <c r="N104" s="141" t="s">
        <v>44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146</v>
      </c>
      <c r="AT104" s="144" t="s">
        <v>142</v>
      </c>
      <c r="AU104" s="144" t="s">
        <v>81</v>
      </c>
      <c r="AY104" s="17" t="s">
        <v>140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7" t="s">
        <v>77</v>
      </c>
      <c r="BK104" s="145">
        <f>ROUND(I104*H104,2)</f>
        <v>0</v>
      </c>
      <c r="BL104" s="17" t="s">
        <v>146</v>
      </c>
      <c r="BM104" s="144" t="s">
        <v>170</v>
      </c>
    </row>
    <row r="105" spans="2:65" s="1" customFormat="1" ht="11.25">
      <c r="B105" s="32"/>
      <c r="D105" s="146" t="s">
        <v>148</v>
      </c>
      <c r="F105" s="147" t="s">
        <v>171</v>
      </c>
      <c r="I105" s="148"/>
      <c r="L105" s="32"/>
      <c r="M105" s="149"/>
      <c r="T105" s="53"/>
      <c r="AT105" s="17" t="s">
        <v>148</v>
      </c>
      <c r="AU105" s="17" t="s">
        <v>81</v>
      </c>
    </row>
    <row r="106" spans="2:65" s="12" customFormat="1" ht="11.25">
      <c r="B106" s="150"/>
      <c r="D106" s="151" t="s">
        <v>150</v>
      </c>
      <c r="E106" s="152" t="s">
        <v>19</v>
      </c>
      <c r="F106" s="153" t="s">
        <v>172</v>
      </c>
      <c r="H106" s="154">
        <v>16833</v>
      </c>
      <c r="I106" s="155"/>
      <c r="L106" s="150"/>
      <c r="M106" s="156"/>
      <c r="T106" s="157"/>
      <c r="AT106" s="152" t="s">
        <v>150</v>
      </c>
      <c r="AU106" s="152" t="s">
        <v>81</v>
      </c>
      <c r="AV106" s="12" t="s">
        <v>81</v>
      </c>
      <c r="AW106" s="12" t="s">
        <v>35</v>
      </c>
      <c r="AX106" s="12" t="s">
        <v>77</v>
      </c>
      <c r="AY106" s="152" t="s">
        <v>140</v>
      </c>
    </row>
    <row r="107" spans="2:65" s="1" customFormat="1" ht="16.5" customHeight="1">
      <c r="B107" s="32"/>
      <c r="C107" s="132" t="s">
        <v>173</v>
      </c>
      <c r="D107" s="132" t="s">
        <v>142</v>
      </c>
      <c r="E107" s="133" t="s">
        <v>174</v>
      </c>
      <c r="F107" s="134" t="s">
        <v>175</v>
      </c>
      <c r="G107" s="135" t="s">
        <v>145</v>
      </c>
      <c r="H107" s="136">
        <v>16833</v>
      </c>
      <c r="I107" s="137"/>
      <c r="J107" s="138">
        <f>ROUND(I107*H107,2)</f>
        <v>0</v>
      </c>
      <c r="K107" s="139"/>
      <c r="L107" s="32"/>
      <c r="M107" s="140" t="s">
        <v>19</v>
      </c>
      <c r="N107" s="141" t="s">
        <v>44</v>
      </c>
      <c r="P107" s="142">
        <f>O107*H107</f>
        <v>0</v>
      </c>
      <c r="Q107" s="142">
        <v>0</v>
      </c>
      <c r="R107" s="142">
        <f>Q107*H107</f>
        <v>0</v>
      </c>
      <c r="S107" s="142">
        <v>0</v>
      </c>
      <c r="T107" s="143">
        <f>S107*H107</f>
        <v>0</v>
      </c>
      <c r="AR107" s="144" t="s">
        <v>146</v>
      </c>
      <c r="AT107" s="144" t="s">
        <v>142</v>
      </c>
      <c r="AU107" s="144" t="s">
        <v>81</v>
      </c>
      <c r="AY107" s="17" t="s">
        <v>140</v>
      </c>
      <c r="BE107" s="145">
        <f>IF(N107="základní",J107,0)</f>
        <v>0</v>
      </c>
      <c r="BF107" s="145">
        <f>IF(N107="snížená",J107,0)</f>
        <v>0</v>
      </c>
      <c r="BG107" s="145">
        <f>IF(N107="zákl. přenesená",J107,0)</f>
        <v>0</v>
      </c>
      <c r="BH107" s="145">
        <f>IF(N107="sníž. přenesená",J107,0)</f>
        <v>0</v>
      </c>
      <c r="BI107" s="145">
        <f>IF(N107="nulová",J107,0)</f>
        <v>0</v>
      </c>
      <c r="BJ107" s="17" t="s">
        <v>77</v>
      </c>
      <c r="BK107" s="145">
        <f>ROUND(I107*H107,2)</f>
        <v>0</v>
      </c>
      <c r="BL107" s="17" t="s">
        <v>146</v>
      </c>
      <c r="BM107" s="144" t="s">
        <v>176</v>
      </c>
    </row>
    <row r="108" spans="2:65" s="1" customFormat="1" ht="11.25">
      <c r="B108" s="32"/>
      <c r="D108" s="146" t="s">
        <v>148</v>
      </c>
      <c r="F108" s="147" t="s">
        <v>177</v>
      </c>
      <c r="I108" s="148"/>
      <c r="L108" s="32"/>
      <c r="M108" s="149"/>
      <c r="T108" s="53"/>
      <c r="AT108" s="17" t="s">
        <v>148</v>
      </c>
      <c r="AU108" s="17" t="s">
        <v>81</v>
      </c>
    </row>
    <row r="109" spans="2:65" s="12" customFormat="1" ht="11.25">
      <c r="B109" s="150"/>
      <c r="D109" s="151" t="s">
        <v>150</v>
      </c>
      <c r="E109" s="152" t="s">
        <v>19</v>
      </c>
      <c r="F109" s="153" t="s">
        <v>172</v>
      </c>
      <c r="H109" s="154">
        <v>16833</v>
      </c>
      <c r="I109" s="155"/>
      <c r="L109" s="150"/>
      <c r="M109" s="156"/>
      <c r="T109" s="157"/>
      <c r="AT109" s="152" t="s">
        <v>150</v>
      </c>
      <c r="AU109" s="152" t="s">
        <v>81</v>
      </c>
      <c r="AV109" s="12" t="s">
        <v>81</v>
      </c>
      <c r="AW109" s="12" t="s">
        <v>35</v>
      </c>
      <c r="AX109" s="12" t="s">
        <v>77</v>
      </c>
      <c r="AY109" s="152" t="s">
        <v>140</v>
      </c>
    </row>
    <row r="110" spans="2:65" s="1" customFormat="1" ht="16.5" customHeight="1">
      <c r="B110" s="32"/>
      <c r="C110" s="132" t="s">
        <v>178</v>
      </c>
      <c r="D110" s="132" t="s">
        <v>142</v>
      </c>
      <c r="E110" s="133" t="s">
        <v>179</v>
      </c>
      <c r="F110" s="134" t="s">
        <v>180</v>
      </c>
      <c r="G110" s="135" t="s">
        <v>163</v>
      </c>
      <c r="H110" s="136">
        <v>1.6830000000000001</v>
      </c>
      <c r="I110" s="137"/>
      <c r="J110" s="138">
        <f>ROUND(I110*H110,2)</f>
        <v>0</v>
      </c>
      <c r="K110" s="139"/>
      <c r="L110" s="32"/>
      <c r="M110" s="140" t="s">
        <v>19</v>
      </c>
      <c r="N110" s="141" t="s">
        <v>44</v>
      </c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44" t="s">
        <v>146</v>
      </c>
      <c r="AT110" s="144" t="s">
        <v>142</v>
      </c>
      <c r="AU110" s="144" t="s">
        <v>81</v>
      </c>
      <c r="AY110" s="17" t="s">
        <v>140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7" t="s">
        <v>77</v>
      </c>
      <c r="BK110" s="145">
        <f>ROUND(I110*H110,2)</f>
        <v>0</v>
      </c>
      <c r="BL110" s="17" t="s">
        <v>146</v>
      </c>
      <c r="BM110" s="144" t="s">
        <v>181</v>
      </c>
    </row>
    <row r="111" spans="2:65" s="1" customFormat="1" ht="11.25">
      <c r="B111" s="32"/>
      <c r="D111" s="146" t="s">
        <v>148</v>
      </c>
      <c r="F111" s="147" t="s">
        <v>182</v>
      </c>
      <c r="I111" s="148"/>
      <c r="L111" s="32"/>
      <c r="M111" s="149"/>
      <c r="T111" s="53"/>
      <c r="AT111" s="17" t="s">
        <v>148</v>
      </c>
      <c r="AU111" s="17" t="s">
        <v>81</v>
      </c>
    </row>
    <row r="112" spans="2:65" s="12" customFormat="1" ht="11.25">
      <c r="B112" s="150"/>
      <c r="D112" s="151" t="s">
        <v>150</v>
      </c>
      <c r="E112" s="152" t="s">
        <v>19</v>
      </c>
      <c r="F112" s="153" t="s">
        <v>183</v>
      </c>
      <c r="H112" s="154">
        <v>1.6830000000000001</v>
      </c>
      <c r="I112" s="155"/>
      <c r="L112" s="150"/>
      <c r="M112" s="156"/>
      <c r="T112" s="157"/>
      <c r="AT112" s="152" t="s">
        <v>150</v>
      </c>
      <c r="AU112" s="152" t="s">
        <v>81</v>
      </c>
      <c r="AV112" s="12" t="s">
        <v>81</v>
      </c>
      <c r="AW112" s="12" t="s">
        <v>35</v>
      </c>
      <c r="AX112" s="12" t="s">
        <v>77</v>
      </c>
      <c r="AY112" s="152" t="s">
        <v>140</v>
      </c>
    </row>
    <row r="113" spans="2:65" s="1" customFormat="1" ht="16.5" customHeight="1">
      <c r="B113" s="32"/>
      <c r="C113" s="164" t="s">
        <v>184</v>
      </c>
      <c r="D113" s="164" t="s">
        <v>153</v>
      </c>
      <c r="E113" s="165" t="s">
        <v>185</v>
      </c>
      <c r="F113" s="166" t="s">
        <v>186</v>
      </c>
      <c r="G113" s="167" t="s">
        <v>187</v>
      </c>
      <c r="H113" s="168">
        <v>77.72</v>
      </c>
      <c r="I113" s="169"/>
      <c r="J113" s="170">
        <f>ROUND(I113*H113,2)</f>
        <v>0</v>
      </c>
      <c r="K113" s="171"/>
      <c r="L113" s="172"/>
      <c r="M113" s="173" t="s">
        <v>19</v>
      </c>
      <c r="N113" s="174" t="s">
        <v>44</v>
      </c>
      <c r="P113" s="142">
        <f>O113*H113</f>
        <v>0</v>
      </c>
      <c r="Q113" s="142">
        <v>1E-3</v>
      </c>
      <c r="R113" s="142">
        <f>Q113*H113</f>
        <v>7.7719999999999997E-2</v>
      </c>
      <c r="S113" s="142">
        <v>0</v>
      </c>
      <c r="T113" s="143">
        <f>S113*H113</f>
        <v>0</v>
      </c>
      <c r="AR113" s="144" t="s">
        <v>157</v>
      </c>
      <c r="AT113" s="144" t="s">
        <v>153</v>
      </c>
      <c r="AU113" s="144" t="s">
        <v>81</v>
      </c>
      <c r="AY113" s="17" t="s">
        <v>140</v>
      </c>
      <c r="BE113" s="145">
        <f>IF(N113="základní",J113,0)</f>
        <v>0</v>
      </c>
      <c r="BF113" s="145">
        <f>IF(N113="snížená",J113,0)</f>
        <v>0</v>
      </c>
      <c r="BG113" s="145">
        <f>IF(N113="zákl. přenesená",J113,0)</f>
        <v>0</v>
      </c>
      <c r="BH113" s="145">
        <f>IF(N113="sníž. přenesená",J113,0)</f>
        <v>0</v>
      </c>
      <c r="BI113" s="145">
        <f>IF(N113="nulová",J113,0)</f>
        <v>0</v>
      </c>
      <c r="BJ113" s="17" t="s">
        <v>77</v>
      </c>
      <c r="BK113" s="145">
        <f>ROUND(I113*H113,2)</f>
        <v>0</v>
      </c>
      <c r="BL113" s="17" t="s">
        <v>146</v>
      </c>
      <c r="BM113" s="144" t="s">
        <v>188</v>
      </c>
    </row>
    <row r="114" spans="2:65" s="12" customFormat="1" ht="22.5">
      <c r="B114" s="150"/>
      <c r="D114" s="151" t="s">
        <v>150</v>
      </c>
      <c r="E114" s="152" t="s">
        <v>19</v>
      </c>
      <c r="F114" s="153" t="s">
        <v>189</v>
      </c>
      <c r="H114" s="154">
        <v>77.72</v>
      </c>
      <c r="I114" s="155"/>
      <c r="L114" s="150"/>
      <c r="M114" s="156"/>
      <c r="T114" s="157"/>
      <c r="AT114" s="152" t="s">
        <v>150</v>
      </c>
      <c r="AU114" s="152" t="s">
        <v>81</v>
      </c>
      <c r="AV114" s="12" t="s">
        <v>81</v>
      </c>
      <c r="AW114" s="12" t="s">
        <v>35</v>
      </c>
      <c r="AX114" s="12" t="s">
        <v>77</v>
      </c>
      <c r="AY114" s="152" t="s">
        <v>140</v>
      </c>
    </row>
    <row r="115" spans="2:65" s="13" customFormat="1" ht="11.25">
      <c r="B115" s="158"/>
      <c r="D115" s="151" t="s">
        <v>150</v>
      </c>
      <c r="E115" s="159" t="s">
        <v>19</v>
      </c>
      <c r="F115" s="160" t="s">
        <v>190</v>
      </c>
      <c r="H115" s="159" t="s">
        <v>19</v>
      </c>
      <c r="I115" s="161"/>
      <c r="L115" s="158"/>
      <c r="M115" s="162"/>
      <c r="T115" s="163"/>
      <c r="AT115" s="159" t="s">
        <v>150</v>
      </c>
      <c r="AU115" s="159" t="s">
        <v>81</v>
      </c>
      <c r="AV115" s="13" t="s">
        <v>77</v>
      </c>
      <c r="AW115" s="13" t="s">
        <v>35</v>
      </c>
      <c r="AX115" s="13" t="s">
        <v>73</v>
      </c>
      <c r="AY115" s="159" t="s">
        <v>140</v>
      </c>
    </row>
    <row r="116" spans="2:65" s="13" customFormat="1" ht="11.25">
      <c r="B116" s="158"/>
      <c r="D116" s="151" t="s">
        <v>150</v>
      </c>
      <c r="E116" s="159" t="s">
        <v>19</v>
      </c>
      <c r="F116" s="160" t="s">
        <v>191</v>
      </c>
      <c r="H116" s="159" t="s">
        <v>19</v>
      </c>
      <c r="I116" s="161"/>
      <c r="L116" s="158"/>
      <c r="M116" s="162"/>
      <c r="T116" s="163"/>
      <c r="AT116" s="159" t="s">
        <v>150</v>
      </c>
      <c r="AU116" s="159" t="s">
        <v>81</v>
      </c>
      <c r="AV116" s="13" t="s">
        <v>77</v>
      </c>
      <c r="AW116" s="13" t="s">
        <v>35</v>
      </c>
      <c r="AX116" s="13" t="s">
        <v>73</v>
      </c>
      <c r="AY116" s="159" t="s">
        <v>140</v>
      </c>
    </row>
    <row r="117" spans="2:65" s="13" customFormat="1" ht="22.5">
      <c r="B117" s="158"/>
      <c r="D117" s="151" t="s">
        <v>150</v>
      </c>
      <c r="E117" s="159" t="s">
        <v>19</v>
      </c>
      <c r="F117" s="160" t="s">
        <v>192</v>
      </c>
      <c r="H117" s="159" t="s">
        <v>19</v>
      </c>
      <c r="I117" s="161"/>
      <c r="L117" s="158"/>
      <c r="M117" s="162"/>
      <c r="T117" s="163"/>
      <c r="AT117" s="159" t="s">
        <v>150</v>
      </c>
      <c r="AU117" s="159" t="s">
        <v>81</v>
      </c>
      <c r="AV117" s="13" t="s">
        <v>77</v>
      </c>
      <c r="AW117" s="13" t="s">
        <v>35</v>
      </c>
      <c r="AX117" s="13" t="s">
        <v>73</v>
      </c>
      <c r="AY117" s="159" t="s">
        <v>140</v>
      </c>
    </row>
    <row r="118" spans="2:65" s="13" customFormat="1" ht="11.25">
      <c r="B118" s="158"/>
      <c r="D118" s="151" t="s">
        <v>150</v>
      </c>
      <c r="E118" s="159" t="s">
        <v>19</v>
      </c>
      <c r="F118" s="160" t="s">
        <v>193</v>
      </c>
      <c r="H118" s="159" t="s">
        <v>19</v>
      </c>
      <c r="I118" s="161"/>
      <c r="L118" s="158"/>
      <c r="M118" s="162"/>
      <c r="T118" s="163"/>
      <c r="AT118" s="159" t="s">
        <v>150</v>
      </c>
      <c r="AU118" s="159" t="s">
        <v>81</v>
      </c>
      <c r="AV118" s="13" t="s">
        <v>77</v>
      </c>
      <c r="AW118" s="13" t="s">
        <v>35</v>
      </c>
      <c r="AX118" s="13" t="s">
        <v>73</v>
      </c>
      <c r="AY118" s="159" t="s">
        <v>140</v>
      </c>
    </row>
    <row r="119" spans="2:65" s="1" customFormat="1" ht="16.5" customHeight="1">
      <c r="B119" s="32"/>
      <c r="C119" s="164" t="s">
        <v>157</v>
      </c>
      <c r="D119" s="164" t="s">
        <v>153</v>
      </c>
      <c r="E119" s="165" t="s">
        <v>194</v>
      </c>
      <c r="F119" s="166" t="s">
        <v>195</v>
      </c>
      <c r="G119" s="167" t="s">
        <v>187</v>
      </c>
      <c r="H119" s="168">
        <v>51.787999999999997</v>
      </c>
      <c r="I119" s="169"/>
      <c r="J119" s="170">
        <f>ROUND(I119*H119,2)</f>
        <v>0</v>
      </c>
      <c r="K119" s="171"/>
      <c r="L119" s="172"/>
      <c r="M119" s="173" t="s">
        <v>19</v>
      </c>
      <c r="N119" s="174" t="s">
        <v>44</v>
      </c>
      <c r="P119" s="142">
        <f>O119*H119</f>
        <v>0</v>
      </c>
      <c r="Q119" s="142">
        <v>1E-3</v>
      </c>
      <c r="R119" s="142">
        <f>Q119*H119</f>
        <v>5.1788000000000001E-2</v>
      </c>
      <c r="S119" s="142">
        <v>0</v>
      </c>
      <c r="T119" s="143">
        <f>S119*H119</f>
        <v>0</v>
      </c>
      <c r="AR119" s="144" t="s">
        <v>157</v>
      </c>
      <c r="AT119" s="144" t="s">
        <v>153</v>
      </c>
      <c r="AU119" s="144" t="s">
        <v>81</v>
      </c>
      <c r="AY119" s="17" t="s">
        <v>140</v>
      </c>
      <c r="BE119" s="145">
        <f>IF(N119="základní",J119,0)</f>
        <v>0</v>
      </c>
      <c r="BF119" s="145">
        <f>IF(N119="snížená",J119,0)</f>
        <v>0</v>
      </c>
      <c r="BG119" s="145">
        <f>IF(N119="zákl. přenesená",J119,0)</f>
        <v>0</v>
      </c>
      <c r="BH119" s="145">
        <f>IF(N119="sníž. přenesená",J119,0)</f>
        <v>0</v>
      </c>
      <c r="BI119" s="145">
        <f>IF(N119="nulová",J119,0)</f>
        <v>0</v>
      </c>
      <c r="BJ119" s="17" t="s">
        <v>77</v>
      </c>
      <c r="BK119" s="145">
        <f>ROUND(I119*H119,2)</f>
        <v>0</v>
      </c>
      <c r="BL119" s="17" t="s">
        <v>146</v>
      </c>
      <c r="BM119" s="144" t="s">
        <v>196</v>
      </c>
    </row>
    <row r="120" spans="2:65" s="12" customFormat="1" ht="11.25">
      <c r="B120" s="150"/>
      <c r="D120" s="151" t="s">
        <v>150</v>
      </c>
      <c r="E120" s="152" t="s">
        <v>19</v>
      </c>
      <c r="F120" s="153" t="s">
        <v>197</v>
      </c>
      <c r="H120" s="154">
        <v>51.787999999999997</v>
      </c>
      <c r="I120" s="155"/>
      <c r="L120" s="150"/>
      <c r="M120" s="156"/>
      <c r="T120" s="157"/>
      <c r="AT120" s="152" t="s">
        <v>150</v>
      </c>
      <c r="AU120" s="152" t="s">
        <v>81</v>
      </c>
      <c r="AV120" s="12" t="s">
        <v>81</v>
      </c>
      <c r="AW120" s="12" t="s">
        <v>35</v>
      </c>
      <c r="AX120" s="12" t="s">
        <v>77</v>
      </c>
      <c r="AY120" s="152" t="s">
        <v>140</v>
      </c>
    </row>
    <row r="121" spans="2:65" s="13" customFormat="1" ht="11.25">
      <c r="B121" s="158"/>
      <c r="D121" s="151" t="s">
        <v>150</v>
      </c>
      <c r="E121" s="159" t="s">
        <v>19</v>
      </c>
      <c r="F121" s="160" t="s">
        <v>198</v>
      </c>
      <c r="H121" s="159" t="s">
        <v>19</v>
      </c>
      <c r="I121" s="161"/>
      <c r="L121" s="158"/>
      <c r="M121" s="162"/>
      <c r="T121" s="163"/>
      <c r="AT121" s="159" t="s">
        <v>150</v>
      </c>
      <c r="AU121" s="159" t="s">
        <v>81</v>
      </c>
      <c r="AV121" s="13" t="s">
        <v>77</v>
      </c>
      <c r="AW121" s="13" t="s">
        <v>35</v>
      </c>
      <c r="AX121" s="13" t="s">
        <v>73</v>
      </c>
      <c r="AY121" s="159" t="s">
        <v>140</v>
      </c>
    </row>
    <row r="122" spans="2:65" s="13" customFormat="1" ht="11.25">
      <c r="B122" s="158"/>
      <c r="D122" s="151" t="s">
        <v>150</v>
      </c>
      <c r="E122" s="159" t="s">
        <v>19</v>
      </c>
      <c r="F122" s="160" t="s">
        <v>199</v>
      </c>
      <c r="H122" s="159" t="s">
        <v>19</v>
      </c>
      <c r="I122" s="161"/>
      <c r="L122" s="158"/>
      <c r="M122" s="162"/>
      <c r="T122" s="163"/>
      <c r="AT122" s="159" t="s">
        <v>150</v>
      </c>
      <c r="AU122" s="159" t="s">
        <v>81</v>
      </c>
      <c r="AV122" s="13" t="s">
        <v>77</v>
      </c>
      <c r="AW122" s="13" t="s">
        <v>35</v>
      </c>
      <c r="AX122" s="13" t="s">
        <v>73</v>
      </c>
      <c r="AY122" s="159" t="s">
        <v>140</v>
      </c>
    </row>
    <row r="123" spans="2:65" s="13" customFormat="1" ht="22.5">
      <c r="B123" s="158"/>
      <c r="D123" s="151" t="s">
        <v>150</v>
      </c>
      <c r="E123" s="159" t="s">
        <v>19</v>
      </c>
      <c r="F123" s="160" t="s">
        <v>200</v>
      </c>
      <c r="H123" s="159" t="s">
        <v>19</v>
      </c>
      <c r="I123" s="161"/>
      <c r="L123" s="158"/>
      <c r="M123" s="162"/>
      <c r="T123" s="163"/>
      <c r="AT123" s="159" t="s">
        <v>150</v>
      </c>
      <c r="AU123" s="159" t="s">
        <v>81</v>
      </c>
      <c r="AV123" s="13" t="s">
        <v>77</v>
      </c>
      <c r="AW123" s="13" t="s">
        <v>35</v>
      </c>
      <c r="AX123" s="13" t="s">
        <v>73</v>
      </c>
      <c r="AY123" s="159" t="s">
        <v>140</v>
      </c>
    </row>
    <row r="124" spans="2:65" s="13" customFormat="1" ht="11.25">
      <c r="B124" s="158"/>
      <c r="D124" s="151" t="s">
        <v>150</v>
      </c>
      <c r="E124" s="159" t="s">
        <v>19</v>
      </c>
      <c r="F124" s="160" t="s">
        <v>201</v>
      </c>
      <c r="H124" s="159" t="s">
        <v>19</v>
      </c>
      <c r="I124" s="161"/>
      <c r="L124" s="158"/>
      <c r="M124" s="162"/>
      <c r="T124" s="163"/>
      <c r="AT124" s="159" t="s">
        <v>150</v>
      </c>
      <c r="AU124" s="159" t="s">
        <v>81</v>
      </c>
      <c r="AV124" s="13" t="s">
        <v>77</v>
      </c>
      <c r="AW124" s="13" t="s">
        <v>35</v>
      </c>
      <c r="AX124" s="13" t="s">
        <v>73</v>
      </c>
      <c r="AY124" s="159" t="s">
        <v>140</v>
      </c>
    </row>
    <row r="125" spans="2:65" s="13" customFormat="1" ht="22.5">
      <c r="B125" s="158"/>
      <c r="D125" s="151" t="s">
        <v>150</v>
      </c>
      <c r="E125" s="159" t="s">
        <v>19</v>
      </c>
      <c r="F125" s="160" t="s">
        <v>202</v>
      </c>
      <c r="H125" s="159" t="s">
        <v>19</v>
      </c>
      <c r="I125" s="161"/>
      <c r="L125" s="158"/>
      <c r="M125" s="162"/>
      <c r="T125" s="163"/>
      <c r="AT125" s="159" t="s">
        <v>150</v>
      </c>
      <c r="AU125" s="159" t="s">
        <v>81</v>
      </c>
      <c r="AV125" s="13" t="s">
        <v>77</v>
      </c>
      <c r="AW125" s="13" t="s">
        <v>35</v>
      </c>
      <c r="AX125" s="13" t="s">
        <v>73</v>
      </c>
      <c r="AY125" s="159" t="s">
        <v>140</v>
      </c>
    </row>
    <row r="126" spans="2:65" s="13" customFormat="1" ht="22.5">
      <c r="B126" s="158"/>
      <c r="D126" s="151" t="s">
        <v>150</v>
      </c>
      <c r="E126" s="159" t="s">
        <v>19</v>
      </c>
      <c r="F126" s="160" t="s">
        <v>203</v>
      </c>
      <c r="H126" s="159" t="s">
        <v>19</v>
      </c>
      <c r="I126" s="161"/>
      <c r="L126" s="158"/>
      <c r="M126" s="162"/>
      <c r="T126" s="163"/>
      <c r="AT126" s="159" t="s">
        <v>150</v>
      </c>
      <c r="AU126" s="159" t="s">
        <v>81</v>
      </c>
      <c r="AV126" s="13" t="s">
        <v>77</v>
      </c>
      <c r="AW126" s="13" t="s">
        <v>35</v>
      </c>
      <c r="AX126" s="13" t="s">
        <v>73</v>
      </c>
      <c r="AY126" s="159" t="s">
        <v>140</v>
      </c>
    </row>
    <row r="127" spans="2:65" s="13" customFormat="1" ht="11.25">
      <c r="B127" s="158"/>
      <c r="D127" s="151" t="s">
        <v>150</v>
      </c>
      <c r="E127" s="159" t="s">
        <v>19</v>
      </c>
      <c r="F127" s="160" t="s">
        <v>204</v>
      </c>
      <c r="H127" s="159" t="s">
        <v>19</v>
      </c>
      <c r="I127" s="161"/>
      <c r="L127" s="158"/>
      <c r="M127" s="162"/>
      <c r="T127" s="163"/>
      <c r="AT127" s="159" t="s">
        <v>150</v>
      </c>
      <c r="AU127" s="159" t="s">
        <v>81</v>
      </c>
      <c r="AV127" s="13" t="s">
        <v>77</v>
      </c>
      <c r="AW127" s="13" t="s">
        <v>35</v>
      </c>
      <c r="AX127" s="13" t="s">
        <v>73</v>
      </c>
      <c r="AY127" s="159" t="s">
        <v>140</v>
      </c>
    </row>
    <row r="128" spans="2:65" s="13" customFormat="1" ht="22.5">
      <c r="B128" s="158"/>
      <c r="D128" s="151" t="s">
        <v>150</v>
      </c>
      <c r="E128" s="159" t="s">
        <v>19</v>
      </c>
      <c r="F128" s="160" t="s">
        <v>205</v>
      </c>
      <c r="H128" s="159" t="s">
        <v>19</v>
      </c>
      <c r="I128" s="161"/>
      <c r="L128" s="158"/>
      <c r="M128" s="162"/>
      <c r="T128" s="163"/>
      <c r="AT128" s="159" t="s">
        <v>150</v>
      </c>
      <c r="AU128" s="159" t="s">
        <v>81</v>
      </c>
      <c r="AV128" s="13" t="s">
        <v>77</v>
      </c>
      <c r="AW128" s="13" t="s">
        <v>35</v>
      </c>
      <c r="AX128" s="13" t="s">
        <v>73</v>
      </c>
      <c r="AY128" s="159" t="s">
        <v>140</v>
      </c>
    </row>
    <row r="129" spans="2:65" s="13" customFormat="1" ht="22.5">
      <c r="B129" s="158"/>
      <c r="D129" s="151" t="s">
        <v>150</v>
      </c>
      <c r="E129" s="159" t="s">
        <v>19</v>
      </c>
      <c r="F129" s="160" t="s">
        <v>206</v>
      </c>
      <c r="H129" s="159" t="s">
        <v>19</v>
      </c>
      <c r="I129" s="161"/>
      <c r="L129" s="158"/>
      <c r="M129" s="162"/>
      <c r="T129" s="163"/>
      <c r="AT129" s="159" t="s">
        <v>150</v>
      </c>
      <c r="AU129" s="159" t="s">
        <v>81</v>
      </c>
      <c r="AV129" s="13" t="s">
        <v>77</v>
      </c>
      <c r="AW129" s="13" t="s">
        <v>35</v>
      </c>
      <c r="AX129" s="13" t="s">
        <v>73</v>
      </c>
      <c r="AY129" s="159" t="s">
        <v>140</v>
      </c>
    </row>
    <row r="130" spans="2:65" s="13" customFormat="1" ht="22.5">
      <c r="B130" s="158"/>
      <c r="D130" s="151" t="s">
        <v>150</v>
      </c>
      <c r="E130" s="159" t="s">
        <v>19</v>
      </c>
      <c r="F130" s="160" t="s">
        <v>207</v>
      </c>
      <c r="H130" s="159" t="s">
        <v>19</v>
      </c>
      <c r="I130" s="161"/>
      <c r="L130" s="158"/>
      <c r="M130" s="162"/>
      <c r="T130" s="163"/>
      <c r="AT130" s="159" t="s">
        <v>150</v>
      </c>
      <c r="AU130" s="159" t="s">
        <v>81</v>
      </c>
      <c r="AV130" s="13" t="s">
        <v>77</v>
      </c>
      <c r="AW130" s="13" t="s">
        <v>35</v>
      </c>
      <c r="AX130" s="13" t="s">
        <v>73</v>
      </c>
      <c r="AY130" s="159" t="s">
        <v>140</v>
      </c>
    </row>
    <row r="131" spans="2:65" s="13" customFormat="1" ht="22.5">
      <c r="B131" s="158"/>
      <c r="D131" s="151" t="s">
        <v>150</v>
      </c>
      <c r="E131" s="159" t="s">
        <v>19</v>
      </c>
      <c r="F131" s="160" t="s">
        <v>208</v>
      </c>
      <c r="H131" s="159" t="s">
        <v>19</v>
      </c>
      <c r="I131" s="161"/>
      <c r="L131" s="158"/>
      <c r="M131" s="162"/>
      <c r="T131" s="163"/>
      <c r="AT131" s="159" t="s">
        <v>150</v>
      </c>
      <c r="AU131" s="159" t="s">
        <v>81</v>
      </c>
      <c r="AV131" s="13" t="s">
        <v>77</v>
      </c>
      <c r="AW131" s="13" t="s">
        <v>35</v>
      </c>
      <c r="AX131" s="13" t="s">
        <v>73</v>
      </c>
      <c r="AY131" s="159" t="s">
        <v>140</v>
      </c>
    </row>
    <row r="132" spans="2:65" s="13" customFormat="1" ht="22.5">
      <c r="B132" s="158"/>
      <c r="D132" s="151" t="s">
        <v>150</v>
      </c>
      <c r="E132" s="159" t="s">
        <v>19</v>
      </c>
      <c r="F132" s="160" t="s">
        <v>209</v>
      </c>
      <c r="H132" s="159" t="s">
        <v>19</v>
      </c>
      <c r="I132" s="161"/>
      <c r="L132" s="158"/>
      <c r="M132" s="162"/>
      <c r="T132" s="163"/>
      <c r="AT132" s="159" t="s">
        <v>150</v>
      </c>
      <c r="AU132" s="159" t="s">
        <v>81</v>
      </c>
      <c r="AV132" s="13" t="s">
        <v>77</v>
      </c>
      <c r="AW132" s="13" t="s">
        <v>35</v>
      </c>
      <c r="AX132" s="13" t="s">
        <v>73</v>
      </c>
      <c r="AY132" s="159" t="s">
        <v>140</v>
      </c>
    </row>
    <row r="133" spans="2:65" s="13" customFormat="1" ht="22.5">
      <c r="B133" s="158"/>
      <c r="D133" s="151" t="s">
        <v>150</v>
      </c>
      <c r="E133" s="159" t="s">
        <v>19</v>
      </c>
      <c r="F133" s="160" t="s">
        <v>210</v>
      </c>
      <c r="H133" s="159" t="s">
        <v>19</v>
      </c>
      <c r="I133" s="161"/>
      <c r="L133" s="158"/>
      <c r="M133" s="162"/>
      <c r="T133" s="163"/>
      <c r="AT133" s="159" t="s">
        <v>150</v>
      </c>
      <c r="AU133" s="159" t="s">
        <v>81</v>
      </c>
      <c r="AV133" s="13" t="s">
        <v>77</v>
      </c>
      <c r="AW133" s="13" t="s">
        <v>35</v>
      </c>
      <c r="AX133" s="13" t="s">
        <v>73</v>
      </c>
      <c r="AY133" s="159" t="s">
        <v>140</v>
      </c>
    </row>
    <row r="134" spans="2:65" s="13" customFormat="1" ht="22.5">
      <c r="B134" s="158"/>
      <c r="D134" s="151" t="s">
        <v>150</v>
      </c>
      <c r="E134" s="159" t="s">
        <v>19</v>
      </c>
      <c r="F134" s="160" t="s">
        <v>211</v>
      </c>
      <c r="H134" s="159" t="s">
        <v>19</v>
      </c>
      <c r="I134" s="161"/>
      <c r="L134" s="158"/>
      <c r="M134" s="162"/>
      <c r="T134" s="163"/>
      <c r="AT134" s="159" t="s">
        <v>150</v>
      </c>
      <c r="AU134" s="159" t="s">
        <v>81</v>
      </c>
      <c r="AV134" s="13" t="s">
        <v>77</v>
      </c>
      <c r="AW134" s="13" t="s">
        <v>35</v>
      </c>
      <c r="AX134" s="13" t="s">
        <v>73</v>
      </c>
      <c r="AY134" s="159" t="s">
        <v>140</v>
      </c>
    </row>
    <row r="135" spans="2:65" s="13" customFormat="1" ht="22.5">
      <c r="B135" s="158"/>
      <c r="D135" s="151" t="s">
        <v>150</v>
      </c>
      <c r="E135" s="159" t="s">
        <v>19</v>
      </c>
      <c r="F135" s="160" t="s">
        <v>212</v>
      </c>
      <c r="H135" s="159" t="s">
        <v>19</v>
      </c>
      <c r="I135" s="161"/>
      <c r="L135" s="158"/>
      <c r="M135" s="162"/>
      <c r="T135" s="163"/>
      <c r="AT135" s="159" t="s">
        <v>150</v>
      </c>
      <c r="AU135" s="159" t="s">
        <v>81</v>
      </c>
      <c r="AV135" s="13" t="s">
        <v>77</v>
      </c>
      <c r="AW135" s="13" t="s">
        <v>35</v>
      </c>
      <c r="AX135" s="13" t="s">
        <v>73</v>
      </c>
      <c r="AY135" s="159" t="s">
        <v>140</v>
      </c>
    </row>
    <row r="136" spans="2:65" s="13" customFormat="1" ht="11.25">
      <c r="B136" s="158"/>
      <c r="D136" s="151" t="s">
        <v>150</v>
      </c>
      <c r="E136" s="159" t="s">
        <v>19</v>
      </c>
      <c r="F136" s="160" t="s">
        <v>213</v>
      </c>
      <c r="H136" s="159" t="s">
        <v>19</v>
      </c>
      <c r="I136" s="161"/>
      <c r="L136" s="158"/>
      <c r="M136" s="162"/>
      <c r="T136" s="163"/>
      <c r="AT136" s="159" t="s">
        <v>150</v>
      </c>
      <c r="AU136" s="159" t="s">
        <v>81</v>
      </c>
      <c r="AV136" s="13" t="s">
        <v>77</v>
      </c>
      <c r="AW136" s="13" t="s">
        <v>35</v>
      </c>
      <c r="AX136" s="13" t="s">
        <v>73</v>
      </c>
      <c r="AY136" s="159" t="s">
        <v>140</v>
      </c>
    </row>
    <row r="137" spans="2:65" s="11" customFormat="1" ht="22.9" customHeight="1">
      <c r="B137" s="120"/>
      <c r="D137" s="121" t="s">
        <v>72</v>
      </c>
      <c r="E137" s="130" t="s">
        <v>81</v>
      </c>
      <c r="F137" s="130" t="s">
        <v>214</v>
      </c>
      <c r="I137" s="123"/>
      <c r="J137" s="131">
        <f>BK137</f>
        <v>0</v>
      </c>
      <c r="L137" s="120"/>
      <c r="M137" s="125"/>
      <c r="P137" s="126">
        <f>SUM(P138:P142)</f>
        <v>0</v>
      </c>
      <c r="R137" s="126">
        <f>SUM(R138:R142)</f>
        <v>0.93813000000000002</v>
      </c>
      <c r="T137" s="127">
        <f>SUM(T138:T142)</f>
        <v>0</v>
      </c>
      <c r="AR137" s="121" t="s">
        <v>77</v>
      </c>
      <c r="AT137" s="128" t="s">
        <v>72</v>
      </c>
      <c r="AU137" s="128" t="s">
        <v>77</v>
      </c>
      <c r="AY137" s="121" t="s">
        <v>140</v>
      </c>
      <c r="BK137" s="129">
        <f>SUM(BK138:BK142)</f>
        <v>0</v>
      </c>
    </row>
    <row r="138" spans="2:65" s="1" customFormat="1" ht="24.2" customHeight="1">
      <c r="B138" s="32"/>
      <c r="C138" s="132" t="s">
        <v>215</v>
      </c>
      <c r="D138" s="132" t="s">
        <v>142</v>
      </c>
      <c r="E138" s="133" t="s">
        <v>216</v>
      </c>
      <c r="F138" s="134" t="s">
        <v>217</v>
      </c>
      <c r="G138" s="135" t="s">
        <v>218</v>
      </c>
      <c r="H138" s="136">
        <v>885</v>
      </c>
      <c r="I138" s="137"/>
      <c r="J138" s="138">
        <f>ROUND(I138*H138,2)</f>
        <v>0</v>
      </c>
      <c r="K138" s="139"/>
      <c r="L138" s="32"/>
      <c r="M138" s="140" t="s">
        <v>19</v>
      </c>
      <c r="N138" s="141" t="s">
        <v>44</v>
      </c>
      <c r="P138" s="142">
        <f>O138*H138</f>
        <v>0</v>
      </c>
      <c r="Q138" s="142">
        <v>1.01E-3</v>
      </c>
      <c r="R138" s="142">
        <f>Q138*H138</f>
        <v>0.89385000000000003</v>
      </c>
      <c r="S138" s="142">
        <v>0</v>
      </c>
      <c r="T138" s="143">
        <f>S138*H138</f>
        <v>0</v>
      </c>
      <c r="AR138" s="144" t="s">
        <v>146</v>
      </c>
      <c r="AT138" s="144" t="s">
        <v>142</v>
      </c>
      <c r="AU138" s="144" t="s">
        <v>81</v>
      </c>
      <c r="AY138" s="17" t="s">
        <v>140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7" t="s">
        <v>77</v>
      </c>
      <c r="BK138" s="145">
        <f>ROUND(I138*H138,2)</f>
        <v>0</v>
      </c>
      <c r="BL138" s="17" t="s">
        <v>146</v>
      </c>
      <c r="BM138" s="144" t="s">
        <v>219</v>
      </c>
    </row>
    <row r="139" spans="2:65" s="1" customFormat="1" ht="11.25">
      <c r="B139" s="32"/>
      <c r="D139" s="146" t="s">
        <v>148</v>
      </c>
      <c r="F139" s="147" t="s">
        <v>220</v>
      </c>
      <c r="I139" s="148"/>
      <c r="L139" s="32"/>
      <c r="M139" s="149"/>
      <c r="T139" s="53"/>
      <c r="AT139" s="17" t="s">
        <v>148</v>
      </c>
      <c r="AU139" s="17" t="s">
        <v>81</v>
      </c>
    </row>
    <row r="140" spans="2:65" s="12" customFormat="1" ht="22.5">
      <c r="B140" s="150"/>
      <c r="D140" s="151" t="s">
        <v>150</v>
      </c>
      <c r="E140" s="152" t="s">
        <v>19</v>
      </c>
      <c r="F140" s="153" t="s">
        <v>221</v>
      </c>
      <c r="H140" s="154">
        <v>885</v>
      </c>
      <c r="I140" s="155"/>
      <c r="L140" s="150"/>
      <c r="M140" s="156"/>
      <c r="T140" s="157"/>
      <c r="AT140" s="152" t="s">
        <v>150</v>
      </c>
      <c r="AU140" s="152" t="s">
        <v>81</v>
      </c>
      <c r="AV140" s="12" t="s">
        <v>81</v>
      </c>
      <c r="AW140" s="12" t="s">
        <v>35</v>
      </c>
      <c r="AX140" s="12" t="s">
        <v>77</v>
      </c>
      <c r="AY140" s="152" t="s">
        <v>140</v>
      </c>
    </row>
    <row r="141" spans="2:65" s="1" customFormat="1" ht="24.2" customHeight="1">
      <c r="B141" s="32"/>
      <c r="C141" s="132" t="s">
        <v>222</v>
      </c>
      <c r="D141" s="132" t="s">
        <v>142</v>
      </c>
      <c r="E141" s="133" t="s">
        <v>223</v>
      </c>
      <c r="F141" s="134" t="s">
        <v>224</v>
      </c>
      <c r="G141" s="135" t="s">
        <v>225</v>
      </c>
      <c r="H141" s="136">
        <v>36</v>
      </c>
      <c r="I141" s="137"/>
      <c r="J141" s="138">
        <f>ROUND(I141*H141,2)</f>
        <v>0</v>
      </c>
      <c r="K141" s="139"/>
      <c r="L141" s="32"/>
      <c r="M141" s="140" t="s">
        <v>19</v>
      </c>
      <c r="N141" s="141" t="s">
        <v>44</v>
      </c>
      <c r="P141" s="142">
        <f>O141*H141</f>
        <v>0</v>
      </c>
      <c r="Q141" s="142">
        <v>1.23E-3</v>
      </c>
      <c r="R141" s="142">
        <f>Q141*H141</f>
        <v>4.428E-2</v>
      </c>
      <c r="S141" s="142">
        <v>0</v>
      </c>
      <c r="T141" s="143">
        <f>S141*H141</f>
        <v>0</v>
      </c>
      <c r="AR141" s="144" t="s">
        <v>146</v>
      </c>
      <c r="AT141" s="144" t="s">
        <v>142</v>
      </c>
      <c r="AU141" s="144" t="s">
        <v>81</v>
      </c>
      <c r="AY141" s="17" t="s">
        <v>140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7" t="s">
        <v>77</v>
      </c>
      <c r="BK141" s="145">
        <f>ROUND(I141*H141,2)</f>
        <v>0</v>
      </c>
      <c r="BL141" s="17" t="s">
        <v>146</v>
      </c>
      <c r="BM141" s="144" t="s">
        <v>226</v>
      </c>
    </row>
    <row r="142" spans="2:65" s="12" customFormat="1" ht="11.25">
      <c r="B142" s="150"/>
      <c r="D142" s="151" t="s">
        <v>150</v>
      </c>
      <c r="E142" s="152" t="s">
        <v>19</v>
      </c>
      <c r="F142" s="153" t="s">
        <v>227</v>
      </c>
      <c r="H142" s="154">
        <v>36</v>
      </c>
      <c r="I142" s="155"/>
      <c r="L142" s="150"/>
      <c r="M142" s="156"/>
      <c r="T142" s="157"/>
      <c r="AT142" s="152" t="s">
        <v>150</v>
      </c>
      <c r="AU142" s="152" t="s">
        <v>81</v>
      </c>
      <c r="AV142" s="12" t="s">
        <v>81</v>
      </c>
      <c r="AW142" s="12" t="s">
        <v>35</v>
      </c>
      <c r="AX142" s="12" t="s">
        <v>77</v>
      </c>
      <c r="AY142" s="152" t="s">
        <v>140</v>
      </c>
    </row>
    <row r="143" spans="2:65" s="11" customFormat="1" ht="22.9" customHeight="1">
      <c r="B143" s="120"/>
      <c r="D143" s="121" t="s">
        <v>72</v>
      </c>
      <c r="E143" s="130" t="s">
        <v>160</v>
      </c>
      <c r="F143" s="130" t="s">
        <v>228</v>
      </c>
      <c r="I143" s="123"/>
      <c r="J143" s="131">
        <f>BK143</f>
        <v>0</v>
      </c>
      <c r="L143" s="120"/>
      <c r="M143" s="125"/>
      <c r="P143" s="126">
        <f>SUM(P144:P145)</f>
        <v>0</v>
      </c>
      <c r="R143" s="126">
        <f>SUM(R144:R145)</f>
        <v>0</v>
      </c>
      <c r="T143" s="127">
        <f>SUM(T144:T145)</f>
        <v>0</v>
      </c>
      <c r="AR143" s="121" t="s">
        <v>77</v>
      </c>
      <c r="AT143" s="128" t="s">
        <v>72</v>
      </c>
      <c r="AU143" s="128" t="s">
        <v>77</v>
      </c>
      <c r="AY143" s="121" t="s">
        <v>140</v>
      </c>
      <c r="BK143" s="129">
        <f>SUM(BK144:BK145)</f>
        <v>0</v>
      </c>
    </row>
    <row r="144" spans="2:65" s="1" customFormat="1" ht="21.75" customHeight="1">
      <c r="B144" s="32"/>
      <c r="C144" s="132" t="s">
        <v>229</v>
      </c>
      <c r="D144" s="132" t="s">
        <v>142</v>
      </c>
      <c r="E144" s="133" t="s">
        <v>230</v>
      </c>
      <c r="F144" s="134" t="s">
        <v>231</v>
      </c>
      <c r="G144" s="135" t="s">
        <v>232</v>
      </c>
      <c r="H144" s="136">
        <v>3</v>
      </c>
      <c r="I144" s="137"/>
      <c r="J144" s="138">
        <f>ROUND(I144*H144,2)</f>
        <v>0</v>
      </c>
      <c r="K144" s="139"/>
      <c r="L144" s="32"/>
      <c r="M144" s="140" t="s">
        <v>19</v>
      </c>
      <c r="N144" s="141" t="s">
        <v>44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146</v>
      </c>
      <c r="AT144" s="144" t="s">
        <v>142</v>
      </c>
      <c r="AU144" s="144" t="s">
        <v>81</v>
      </c>
      <c r="AY144" s="17" t="s">
        <v>140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7" t="s">
        <v>77</v>
      </c>
      <c r="BK144" s="145">
        <f>ROUND(I144*H144,2)</f>
        <v>0</v>
      </c>
      <c r="BL144" s="17" t="s">
        <v>146</v>
      </c>
      <c r="BM144" s="144" t="s">
        <v>233</v>
      </c>
    </row>
    <row r="145" spans="2:65" s="1" customFormat="1" ht="21.75" customHeight="1">
      <c r="B145" s="32"/>
      <c r="C145" s="132" t="s">
        <v>8</v>
      </c>
      <c r="D145" s="132" t="s">
        <v>142</v>
      </c>
      <c r="E145" s="133" t="s">
        <v>234</v>
      </c>
      <c r="F145" s="134" t="s">
        <v>235</v>
      </c>
      <c r="G145" s="135" t="s">
        <v>232</v>
      </c>
      <c r="H145" s="136">
        <v>2</v>
      </c>
      <c r="I145" s="137"/>
      <c r="J145" s="138">
        <f>ROUND(I145*H145,2)</f>
        <v>0</v>
      </c>
      <c r="K145" s="139"/>
      <c r="L145" s="32"/>
      <c r="M145" s="140" t="s">
        <v>19</v>
      </c>
      <c r="N145" s="141" t="s">
        <v>44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146</v>
      </c>
      <c r="AT145" s="144" t="s">
        <v>142</v>
      </c>
      <c r="AU145" s="144" t="s">
        <v>81</v>
      </c>
      <c r="AY145" s="17" t="s">
        <v>140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7" t="s">
        <v>77</v>
      </c>
      <c r="BK145" s="145">
        <f>ROUND(I145*H145,2)</f>
        <v>0</v>
      </c>
      <c r="BL145" s="17" t="s">
        <v>146</v>
      </c>
      <c r="BM145" s="144" t="s">
        <v>236</v>
      </c>
    </row>
    <row r="146" spans="2:65" s="11" customFormat="1" ht="22.9" customHeight="1">
      <c r="B146" s="120"/>
      <c r="D146" s="121" t="s">
        <v>72</v>
      </c>
      <c r="E146" s="130" t="s">
        <v>146</v>
      </c>
      <c r="F146" s="130" t="s">
        <v>237</v>
      </c>
      <c r="I146" s="123"/>
      <c r="J146" s="131">
        <f>BK146</f>
        <v>0</v>
      </c>
      <c r="L146" s="120"/>
      <c r="M146" s="125"/>
      <c r="P146" s="126">
        <f>SUM(P147:P206)</f>
        <v>0</v>
      </c>
      <c r="R146" s="126">
        <f>SUM(R147:R206)</f>
        <v>19.475238000000004</v>
      </c>
      <c r="T146" s="127">
        <f>SUM(T147:T206)</f>
        <v>0</v>
      </c>
      <c r="AR146" s="121" t="s">
        <v>77</v>
      </c>
      <c r="AT146" s="128" t="s">
        <v>72</v>
      </c>
      <c r="AU146" s="128" t="s">
        <v>77</v>
      </c>
      <c r="AY146" s="121" t="s">
        <v>140</v>
      </c>
      <c r="BK146" s="129">
        <f>SUM(BK147:BK206)</f>
        <v>0</v>
      </c>
    </row>
    <row r="147" spans="2:65" s="1" customFormat="1" ht="24.2" customHeight="1">
      <c r="B147" s="32"/>
      <c r="C147" s="132" t="s">
        <v>238</v>
      </c>
      <c r="D147" s="132" t="s">
        <v>142</v>
      </c>
      <c r="E147" s="133" t="s">
        <v>239</v>
      </c>
      <c r="F147" s="134" t="s">
        <v>240</v>
      </c>
      <c r="G147" s="135" t="s">
        <v>241</v>
      </c>
      <c r="H147" s="136">
        <v>1550</v>
      </c>
      <c r="I147" s="137"/>
      <c r="J147" s="138">
        <f>ROUND(I147*H147,2)</f>
        <v>0</v>
      </c>
      <c r="K147" s="139"/>
      <c r="L147" s="32"/>
      <c r="M147" s="140" t="s">
        <v>19</v>
      </c>
      <c r="N147" s="141" t="s">
        <v>44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146</v>
      </c>
      <c r="AT147" s="144" t="s">
        <v>142</v>
      </c>
      <c r="AU147" s="144" t="s">
        <v>81</v>
      </c>
      <c r="AY147" s="17" t="s">
        <v>140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77</v>
      </c>
      <c r="BK147" s="145">
        <f>ROUND(I147*H147,2)</f>
        <v>0</v>
      </c>
      <c r="BL147" s="17" t="s">
        <v>146</v>
      </c>
      <c r="BM147" s="144" t="s">
        <v>242</v>
      </c>
    </row>
    <row r="148" spans="2:65" s="1" customFormat="1" ht="11.25">
      <c r="B148" s="32"/>
      <c r="D148" s="146" t="s">
        <v>148</v>
      </c>
      <c r="F148" s="147" t="s">
        <v>243</v>
      </c>
      <c r="I148" s="148"/>
      <c r="L148" s="32"/>
      <c r="M148" s="149"/>
      <c r="T148" s="53"/>
      <c r="AT148" s="17" t="s">
        <v>148</v>
      </c>
      <c r="AU148" s="17" t="s">
        <v>81</v>
      </c>
    </row>
    <row r="149" spans="2:65" s="12" customFormat="1" ht="11.25">
      <c r="B149" s="150"/>
      <c r="D149" s="151" t="s">
        <v>150</v>
      </c>
      <c r="E149" s="152" t="s">
        <v>19</v>
      </c>
      <c r="F149" s="153" t="s">
        <v>244</v>
      </c>
      <c r="H149" s="154">
        <v>1160</v>
      </c>
      <c r="I149" s="155"/>
      <c r="L149" s="150"/>
      <c r="M149" s="156"/>
      <c r="T149" s="157"/>
      <c r="AT149" s="152" t="s">
        <v>150</v>
      </c>
      <c r="AU149" s="152" t="s">
        <v>81</v>
      </c>
      <c r="AV149" s="12" t="s">
        <v>81</v>
      </c>
      <c r="AW149" s="12" t="s">
        <v>35</v>
      </c>
      <c r="AX149" s="12" t="s">
        <v>73</v>
      </c>
      <c r="AY149" s="152" t="s">
        <v>140</v>
      </c>
    </row>
    <row r="150" spans="2:65" s="12" customFormat="1" ht="11.25">
      <c r="B150" s="150"/>
      <c r="D150" s="151" t="s">
        <v>150</v>
      </c>
      <c r="E150" s="152" t="s">
        <v>19</v>
      </c>
      <c r="F150" s="153" t="s">
        <v>245</v>
      </c>
      <c r="H150" s="154">
        <v>390</v>
      </c>
      <c r="I150" s="155"/>
      <c r="L150" s="150"/>
      <c r="M150" s="156"/>
      <c r="T150" s="157"/>
      <c r="AT150" s="152" t="s">
        <v>150</v>
      </c>
      <c r="AU150" s="152" t="s">
        <v>81</v>
      </c>
      <c r="AV150" s="12" t="s">
        <v>81</v>
      </c>
      <c r="AW150" s="12" t="s">
        <v>35</v>
      </c>
      <c r="AX150" s="12" t="s">
        <v>73</v>
      </c>
      <c r="AY150" s="152" t="s">
        <v>140</v>
      </c>
    </row>
    <row r="151" spans="2:65" s="14" customFormat="1" ht="11.25">
      <c r="B151" s="175"/>
      <c r="D151" s="151" t="s">
        <v>150</v>
      </c>
      <c r="E151" s="176" t="s">
        <v>19</v>
      </c>
      <c r="F151" s="177" t="s">
        <v>246</v>
      </c>
      <c r="H151" s="178">
        <v>1550</v>
      </c>
      <c r="I151" s="179"/>
      <c r="L151" s="175"/>
      <c r="M151" s="180"/>
      <c r="T151" s="181"/>
      <c r="AT151" s="176" t="s">
        <v>150</v>
      </c>
      <c r="AU151" s="176" t="s">
        <v>81</v>
      </c>
      <c r="AV151" s="14" t="s">
        <v>146</v>
      </c>
      <c r="AW151" s="14" t="s">
        <v>35</v>
      </c>
      <c r="AX151" s="14" t="s">
        <v>77</v>
      </c>
      <c r="AY151" s="176" t="s">
        <v>140</v>
      </c>
    </row>
    <row r="152" spans="2:65" s="1" customFormat="1" ht="16.5" customHeight="1">
      <c r="B152" s="32"/>
      <c r="C152" s="132" t="s">
        <v>247</v>
      </c>
      <c r="D152" s="132" t="s">
        <v>142</v>
      </c>
      <c r="E152" s="133" t="s">
        <v>248</v>
      </c>
      <c r="F152" s="134" t="s">
        <v>249</v>
      </c>
      <c r="G152" s="135" t="s">
        <v>241</v>
      </c>
      <c r="H152" s="136">
        <v>300</v>
      </c>
      <c r="I152" s="137"/>
      <c r="J152" s="138">
        <f>ROUND(I152*H152,2)</f>
        <v>0</v>
      </c>
      <c r="K152" s="139"/>
      <c r="L152" s="32"/>
      <c r="M152" s="140" t="s">
        <v>19</v>
      </c>
      <c r="N152" s="141" t="s">
        <v>44</v>
      </c>
      <c r="P152" s="142">
        <f>O152*H152</f>
        <v>0</v>
      </c>
      <c r="Q152" s="142">
        <v>5.0000000000000002E-5</v>
      </c>
      <c r="R152" s="142">
        <f>Q152*H152</f>
        <v>1.5000000000000001E-2</v>
      </c>
      <c r="S152" s="142">
        <v>0</v>
      </c>
      <c r="T152" s="143">
        <f>S152*H152</f>
        <v>0</v>
      </c>
      <c r="AR152" s="144" t="s">
        <v>146</v>
      </c>
      <c r="AT152" s="144" t="s">
        <v>142</v>
      </c>
      <c r="AU152" s="144" t="s">
        <v>81</v>
      </c>
      <c r="AY152" s="17" t="s">
        <v>140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7" t="s">
        <v>77</v>
      </c>
      <c r="BK152" s="145">
        <f>ROUND(I152*H152,2)</f>
        <v>0</v>
      </c>
      <c r="BL152" s="17" t="s">
        <v>146</v>
      </c>
      <c r="BM152" s="144" t="s">
        <v>250</v>
      </c>
    </row>
    <row r="153" spans="2:65" s="1" customFormat="1" ht="11.25">
      <c r="B153" s="32"/>
      <c r="D153" s="146" t="s">
        <v>148</v>
      </c>
      <c r="F153" s="147" t="s">
        <v>251</v>
      </c>
      <c r="I153" s="148"/>
      <c r="L153" s="32"/>
      <c r="M153" s="149"/>
      <c r="T153" s="53"/>
      <c r="AT153" s="17" t="s">
        <v>148</v>
      </c>
      <c r="AU153" s="17" t="s">
        <v>81</v>
      </c>
    </row>
    <row r="154" spans="2:65" s="12" customFormat="1" ht="11.25">
      <c r="B154" s="150"/>
      <c r="D154" s="151" t="s">
        <v>150</v>
      </c>
      <c r="E154" s="152" t="s">
        <v>19</v>
      </c>
      <c r="F154" s="153" t="s">
        <v>252</v>
      </c>
      <c r="H154" s="154">
        <v>232</v>
      </c>
      <c r="I154" s="155"/>
      <c r="L154" s="150"/>
      <c r="M154" s="156"/>
      <c r="T154" s="157"/>
      <c r="AT154" s="152" t="s">
        <v>150</v>
      </c>
      <c r="AU154" s="152" t="s">
        <v>81</v>
      </c>
      <c r="AV154" s="12" t="s">
        <v>81</v>
      </c>
      <c r="AW154" s="12" t="s">
        <v>35</v>
      </c>
      <c r="AX154" s="12" t="s">
        <v>73</v>
      </c>
      <c r="AY154" s="152" t="s">
        <v>140</v>
      </c>
    </row>
    <row r="155" spans="2:65" s="12" customFormat="1" ht="11.25">
      <c r="B155" s="150"/>
      <c r="D155" s="151" t="s">
        <v>150</v>
      </c>
      <c r="E155" s="152" t="s">
        <v>19</v>
      </c>
      <c r="F155" s="153" t="s">
        <v>253</v>
      </c>
      <c r="H155" s="154">
        <v>68</v>
      </c>
      <c r="I155" s="155"/>
      <c r="L155" s="150"/>
      <c r="M155" s="156"/>
      <c r="T155" s="157"/>
      <c r="AT155" s="152" t="s">
        <v>150</v>
      </c>
      <c r="AU155" s="152" t="s">
        <v>81</v>
      </c>
      <c r="AV155" s="12" t="s">
        <v>81</v>
      </c>
      <c r="AW155" s="12" t="s">
        <v>35</v>
      </c>
      <c r="AX155" s="12" t="s">
        <v>73</v>
      </c>
      <c r="AY155" s="152" t="s">
        <v>140</v>
      </c>
    </row>
    <row r="156" spans="2:65" s="14" customFormat="1" ht="11.25">
      <c r="B156" s="175"/>
      <c r="D156" s="151" t="s">
        <v>150</v>
      </c>
      <c r="E156" s="176" t="s">
        <v>19</v>
      </c>
      <c r="F156" s="177" t="s">
        <v>246</v>
      </c>
      <c r="H156" s="178">
        <v>300</v>
      </c>
      <c r="I156" s="179"/>
      <c r="L156" s="175"/>
      <c r="M156" s="180"/>
      <c r="T156" s="181"/>
      <c r="AT156" s="176" t="s">
        <v>150</v>
      </c>
      <c r="AU156" s="176" t="s">
        <v>81</v>
      </c>
      <c r="AV156" s="14" t="s">
        <v>146</v>
      </c>
      <c r="AW156" s="14" t="s">
        <v>35</v>
      </c>
      <c r="AX156" s="14" t="s">
        <v>77</v>
      </c>
      <c r="AY156" s="176" t="s">
        <v>140</v>
      </c>
    </row>
    <row r="157" spans="2:65" s="1" customFormat="1" ht="16.5" customHeight="1">
      <c r="B157" s="32"/>
      <c r="C157" s="164" t="s">
        <v>254</v>
      </c>
      <c r="D157" s="164" t="s">
        <v>153</v>
      </c>
      <c r="E157" s="165" t="s">
        <v>255</v>
      </c>
      <c r="F157" s="166" t="s">
        <v>256</v>
      </c>
      <c r="G157" s="167" t="s">
        <v>232</v>
      </c>
      <c r="H157" s="168">
        <v>300</v>
      </c>
      <c r="I157" s="169"/>
      <c r="J157" s="170">
        <f>ROUND(I157*H157,2)</f>
        <v>0</v>
      </c>
      <c r="K157" s="171"/>
      <c r="L157" s="172"/>
      <c r="M157" s="173" t="s">
        <v>19</v>
      </c>
      <c r="N157" s="174" t="s">
        <v>44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157</v>
      </c>
      <c r="AT157" s="144" t="s">
        <v>153</v>
      </c>
      <c r="AU157" s="144" t="s">
        <v>81</v>
      </c>
      <c r="AY157" s="17" t="s">
        <v>140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7" t="s">
        <v>77</v>
      </c>
      <c r="BK157" s="145">
        <f>ROUND(I157*H157,2)</f>
        <v>0</v>
      </c>
      <c r="BL157" s="17" t="s">
        <v>146</v>
      </c>
      <c r="BM157" s="144" t="s">
        <v>257</v>
      </c>
    </row>
    <row r="158" spans="2:65" s="1" customFormat="1" ht="16.5" customHeight="1">
      <c r="B158" s="32"/>
      <c r="C158" s="132" t="s">
        <v>258</v>
      </c>
      <c r="D158" s="132" t="s">
        <v>142</v>
      </c>
      <c r="E158" s="133" t="s">
        <v>259</v>
      </c>
      <c r="F158" s="134" t="s">
        <v>260</v>
      </c>
      <c r="G158" s="135" t="s">
        <v>241</v>
      </c>
      <c r="H158" s="136">
        <v>300</v>
      </c>
      <c r="I158" s="137"/>
      <c r="J158" s="138">
        <f>ROUND(I158*H158,2)</f>
        <v>0</v>
      </c>
      <c r="K158" s="139"/>
      <c r="L158" s="32"/>
      <c r="M158" s="140" t="s">
        <v>19</v>
      </c>
      <c r="N158" s="141" t="s">
        <v>44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146</v>
      </c>
      <c r="AT158" s="144" t="s">
        <v>142</v>
      </c>
      <c r="AU158" s="144" t="s">
        <v>81</v>
      </c>
      <c r="AY158" s="17" t="s">
        <v>140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7" t="s">
        <v>77</v>
      </c>
      <c r="BK158" s="145">
        <f>ROUND(I158*H158,2)</f>
        <v>0</v>
      </c>
      <c r="BL158" s="17" t="s">
        <v>146</v>
      </c>
      <c r="BM158" s="144" t="s">
        <v>261</v>
      </c>
    </row>
    <row r="159" spans="2:65" s="1" customFormat="1" ht="11.25">
      <c r="B159" s="32"/>
      <c r="D159" s="146" t="s">
        <v>148</v>
      </c>
      <c r="F159" s="147" t="s">
        <v>262</v>
      </c>
      <c r="I159" s="148"/>
      <c r="L159" s="32"/>
      <c r="M159" s="149"/>
      <c r="T159" s="53"/>
      <c r="AT159" s="17" t="s">
        <v>148</v>
      </c>
      <c r="AU159" s="17" t="s">
        <v>81</v>
      </c>
    </row>
    <row r="160" spans="2:65" s="12" customFormat="1" ht="11.25">
      <c r="B160" s="150"/>
      <c r="D160" s="151" t="s">
        <v>150</v>
      </c>
      <c r="E160" s="152" t="s">
        <v>19</v>
      </c>
      <c r="F160" s="153" t="s">
        <v>263</v>
      </c>
      <c r="H160" s="154">
        <v>232</v>
      </c>
      <c r="I160" s="155"/>
      <c r="L160" s="150"/>
      <c r="M160" s="156"/>
      <c r="T160" s="157"/>
      <c r="AT160" s="152" t="s">
        <v>150</v>
      </c>
      <c r="AU160" s="152" t="s">
        <v>81</v>
      </c>
      <c r="AV160" s="12" t="s">
        <v>81</v>
      </c>
      <c r="AW160" s="12" t="s">
        <v>35</v>
      </c>
      <c r="AX160" s="12" t="s">
        <v>73</v>
      </c>
      <c r="AY160" s="152" t="s">
        <v>140</v>
      </c>
    </row>
    <row r="161" spans="2:65" s="12" customFormat="1" ht="11.25">
      <c r="B161" s="150"/>
      <c r="D161" s="151" t="s">
        <v>150</v>
      </c>
      <c r="E161" s="152" t="s">
        <v>19</v>
      </c>
      <c r="F161" s="153" t="s">
        <v>264</v>
      </c>
      <c r="H161" s="154">
        <v>68</v>
      </c>
      <c r="I161" s="155"/>
      <c r="L161" s="150"/>
      <c r="M161" s="156"/>
      <c r="T161" s="157"/>
      <c r="AT161" s="152" t="s">
        <v>150</v>
      </c>
      <c r="AU161" s="152" t="s">
        <v>81</v>
      </c>
      <c r="AV161" s="12" t="s">
        <v>81</v>
      </c>
      <c r="AW161" s="12" t="s">
        <v>35</v>
      </c>
      <c r="AX161" s="12" t="s">
        <v>73</v>
      </c>
      <c r="AY161" s="152" t="s">
        <v>140</v>
      </c>
    </row>
    <row r="162" spans="2:65" s="14" customFormat="1" ht="11.25">
      <c r="B162" s="175"/>
      <c r="D162" s="151" t="s">
        <v>150</v>
      </c>
      <c r="E162" s="176" t="s">
        <v>19</v>
      </c>
      <c r="F162" s="177" t="s">
        <v>246</v>
      </c>
      <c r="H162" s="178">
        <v>300</v>
      </c>
      <c r="I162" s="179"/>
      <c r="L162" s="175"/>
      <c r="M162" s="180"/>
      <c r="T162" s="181"/>
      <c r="AT162" s="176" t="s">
        <v>150</v>
      </c>
      <c r="AU162" s="176" t="s">
        <v>81</v>
      </c>
      <c r="AV162" s="14" t="s">
        <v>146</v>
      </c>
      <c r="AW162" s="14" t="s">
        <v>35</v>
      </c>
      <c r="AX162" s="14" t="s">
        <v>77</v>
      </c>
      <c r="AY162" s="176" t="s">
        <v>140</v>
      </c>
    </row>
    <row r="163" spans="2:65" s="1" customFormat="1" ht="33" customHeight="1">
      <c r="B163" s="32"/>
      <c r="C163" s="164" t="s">
        <v>265</v>
      </c>
      <c r="D163" s="164" t="s">
        <v>153</v>
      </c>
      <c r="E163" s="165" t="s">
        <v>266</v>
      </c>
      <c r="F163" s="166" t="s">
        <v>267</v>
      </c>
      <c r="G163" s="167" t="s">
        <v>232</v>
      </c>
      <c r="H163" s="168">
        <v>300</v>
      </c>
      <c r="I163" s="169"/>
      <c r="J163" s="170">
        <f>ROUND(I163*H163,2)</f>
        <v>0</v>
      </c>
      <c r="K163" s="171"/>
      <c r="L163" s="172"/>
      <c r="M163" s="173" t="s">
        <v>19</v>
      </c>
      <c r="N163" s="174" t="s">
        <v>44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157</v>
      </c>
      <c r="AT163" s="144" t="s">
        <v>153</v>
      </c>
      <c r="AU163" s="144" t="s">
        <v>81</v>
      </c>
      <c r="AY163" s="17" t="s">
        <v>140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7" t="s">
        <v>77</v>
      </c>
      <c r="BK163" s="145">
        <f>ROUND(I163*H163,2)</f>
        <v>0</v>
      </c>
      <c r="BL163" s="17" t="s">
        <v>146</v>
      </c>
      <c r="BM163" s="144" t="s">
        <v>268</v>
      </c>
    </row>
    <row r="164" spans="2:65" s="12" customFormat="1" ht="11.25">
      <c r="B164" s="150"/>
      <c r="D164" s="151" t="s">
        <v>150</v>
      </c>
      <c r="E164" s="152" t="s">
        <v>19</v>
      </c>
      <c r="F164" s="153" t="s">
        <v>269</v>
      </c>
      <c r="H164" s="154">
        <v>300</v>
      </c>
      <c r="I164" s="155"/>
      <c r="L164" s="150"/>
      <c r="M164" s="156"/>
      <c r="T164" s="157"/>
      <c r="AT164" s="152" t="s">
        <v>150</v>
      </c>
      <c r="AU164" s="152" t="s">
        <v>81</v>
      </c>
      <c r="AV164" s="12" t="s">
        <v>81</v>
      </c>
      <c r="AW164" s="12" t="s">
        <v>35</v>
      </c>
      <c r="AX164" s="12" t="s">
        <v>77</v>
      </c>
      <c r="AY164" s="152" t="s">
        <v>140</v>
      </c>
    </row>
    <row r="165" spans="2:65" s="1" customFormat="1" ht="24.2" customHeight="1">
      <c r="B165" s="32"/>
      <c r="C165" s="132" t="s">
        <v>270</v>
      </c>
      <c r="D165" s="132" t="s">
        <v>142</v>
      </c>
      <c r="E165" s="133" t="s">
        <v>271</v>
      </c>
      <c r="F165" s="134" t="s">
        <v>272</v>
      </c>
      <c r="G165" s="135" t="s">
        <v>241</v>
      </c>
      <c r="H165" s="136">
        <v>17</v>
      </c>
      <c r="I165" s="137"/>
      <c r="J165" s="138">
        <f>ROUND(I165*H165,2)</f>
        <v>0</v>
      </c>
      <c r="K165" s="139"/>
      <c r="L165" s="32"/>
      <c r="M165" s="140" t="s">
        <v>19</v>
      </c>
      <c r="N165" s="141" t="s">
        <v>44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146</v>
      </c>
      <c r="AT165" s="144" t="s">
        <v>142</v>
      </c>
      <c r="AU165" s="144" t="s">
        <v>81</v>
      </c>
      <c r="AY165" s="17" t="s">
        <v>140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7" t="s">
        <v>77</v>
      </c>
      <c r="BK165" s="145">
        <f>ROUND(I165*H165,2)</f>
        <v>0</v>
      </c>
      <c r="BL165" s="17" t="s">
        <v>146</v>
      </c>
      <c r="BM165" s="144" t="s">
        <v>273</v>
      </c>
    </row>
    <row r="166" spans="2:65" s="1" customFormat="1" ht="11.25">
      <c r="B166" s="32"/>
      <c r="D166" s="146" t="s">
        <v>148</v>
      </c>
      <c r="F166" s="147" t="s">
        <v>274</v>
      </c>
      <c r="I166" s="148"/>
      <c r="L166" s="32"/>
      <c r="M166" s="149"/>
      <c r="T166" s="53"/>
      <c r="AT166" s="17" t="s">
        <v>148</v>
      </c>
      <c r="AU166" s="17" t="s">
        <v>81</v>
      </c>
    </row>
    <row r="167" spans="2:65" s="12" customFormat="1" ht="11.25">
      <c r="B167" s="150"/>
      <c r="D167" s="151" t="s">
        <v>150</v>
      </c>
      <c r="E167" s="152" t="s">
        <v>19</v>
      </c>
      <c r="F167" s="153" t="s">
        <v>275</v>
      </c>
      <c r="H167" s="154">
        <v>17</v>
      </c>
      <c r="I167" s="155"/>
      <c r="L167" s="150"/>
      <c r="M167" s="156"/>
      <c r="T167" s="157"/>
      <c r="AT167" s="152" t="s">
        <v>150</v>
      </c>
      <c r="AU167" s="152" t="s">
        <v>81</v>
      </c>
      <c r="AV167" s="12" t="s">
        <v>81</v>
      </c>
      <c r="AW167" s="12" t="s">
        <v>35</v>
      </c>
      <c r="AX167" s="12" t="s">
        <v>77</v>
      </c>
      <c r="AY167" s="152" t="s">
        <v>140</v>
      </c>
    </row>
    <row r="168" spans="2:65" s="1" customFormat="1" ht="24.2" customHeight="1">
      <c r="B168" s="32"/>
      <c r="C168" s="132" t="s">
        <v>276</v>
      </c>
      <c r="D168" s="132" t="s">
        <v>142</v>
      </c>
      <c r="E168" s="133" t="s">
        <v>277</v>
      </c>
      <c r="F168" s="134" t="s">
        <v>278</v>
      </c>
      <c r="G168" s="135" t="s">
        <v>241</v>
      </c>
      <c r="H168" s="136">
        <v>17</v>
      </c>
      <c r="I168" s="137"/>
      <c r="J168" s="138">
        <f>ROUND(I168*H168,2)</f>
        <v>0</v>
      </c>
      <c r="K168" s="139"/>
      <c r="L168" s="32"/>
      <c r="M168" s="140" t="s">
        <v>19</v>
      </c>
      <c r="N168" s="141" t="s">
        <v>44</v>
      </c>
      <c r="P168" s="142">
        <f>O168*H168</f>
        <v>0</v>
      </c>
      <c r="Q168" s="142">
        <v>0</v>
      </c>
      <c r="R168" s="142">
        <f>Q168*H168</f>
        <v>0</v>
      </c>
      <c r="S168" s="142">
        <v>0</v>
      </c>
      <c r="T168" s="143">
        <f>S168*H168</f>
        <v>0</v>
      </c>
      <c r="AR168" s="144" t="s">
        <v>146</v>
      </c>
      <c r="AT168" s="144" t="s">
        <v>142</v>
      </c>
      <c r="AU168" s="144" t="s">
        <v>81</v>
      </c>
      <c r="AY168" s="17" t="s">
        <v>140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7" t="s">
        <v>77</v>
      </c>
      <c r="BK168" s="145">
        <f>ROUND(I168*H168,2)</f>
        <v>0</v>
      </c>
      <c r="BL168" s="17" t="s">
        <v>146</v>
      </c>
      <c r="BM168" s="144" t="s">
        <v>279</v>
      </c>
    </row>
    <row r="169" spans="2:65" s="1" customFormat="1" ht="11.25">
      <c r="B169" s="32"/>
      <c r="D169" s="146" t="s">
        <v>148</v>
      </c>
      <c r="F169" s="147" t="s">
        <v>280</v>
      </c>
      <c r="I169" s="148"/>
      <c r="L169" s="32"/>
      <c r="M169" s="149"/>
      <c r="T169" s="53"/>
      <c r="AT169" s="17" t="s">
        <v>148</v>
      </c>
      <c r="AU169" s="17" t="s">
        <v>81</v>
      </c>
    </row>
    <row r="170" spans="2:65" s="12" customFormat="1" ht="11.25">
      <c r="B170" s="150"/>
      <c r="D170" s="151" t="s">
        <v>150</v>
      </c>
      <c r="E170" s="152" t="s">
        <v>19</v>
      </c>
      <c r="F170" s="153" t="s">
        <v>275</v>
      </c>
      <c r="H170" s="154">
        <v>17</v>
      </c>
      <c r="I170" s="155"/>
      <c r="L170" s="150"/>
      <c r="M170" s="156"/>
      <c r="T170" s="157"/>
      <c r="AT170" s="152" t="s">
        <v>150</v>
      </c>
      <c r="AU170" s="152" t="s">
        <v>81</v>
      </c>
      <c r="AV170" s="12" t="s">
        <v>81</v>
      </c>
      <c r="AW170" s="12" t="s">
        <v>35</v>
      </c>
      <c r="AX170" s="12" t="s">
        <v>77</v>
      </c>
      <c r="AY170" s="152" t="s">
        <v>140</v>
      </c>
    </row>
    <row r="171" spans="2:65" s="1" customFormat="1" ht="16.5" customHeight="1">
      <c r="B171" s="32"/>
      <c r="C171" s="132" t="s">
        <v>281</v>
      </c>
      <c r="D171" s="132" t="s">
        <v>142</v>
      </c>
      <c r="E171" s="133" t="s">
        <v>282</v>
      </c>
      <c r="F171" s="134" t="s">
        <v>283</v>
      </c>
      <c r="G171" s="135" t="s">
        <v>241</v>
      </c>
      <c r="H171" s="136">
        <v>17</v>
      </c>
      <c r="I171" s="137"/>
      <c r="J171" s="138">
        <f>ROUND(I171*H171,2)</f>
        <v>0</v>
      </c>
      <c r="K171" s="139"/>
      <c r="L171" s="32"/>
      <c r="M171" s="140" t="s">
        <v>19</v>
      </c>
      <c r="N171" s="141" t="s">
        <v>44</v>
      </c>
      <c r="P171" s="142">
        <f>O171*H171</f>
        <v>0</v>
      </c>
      <c r="Q171" s="142">
        <v>5.0000000000000002E-5</v>
      </c>
      <c r="R171" s="142">
        <f>Q171*H171</f>
        <v>8.5000000000000006E-4</v>
      </c>
      <c r="S171" s="142">
        <v>0</v>
      </c>
      <c r="T171" s="143">
        <f>S171*H171</f>
        <v>0</v>
      </c>
      <c r="AR171" s="144" t="s">
        <v>146</v>
      </c>
      <c r="AT171" s="144" t="s">
        <v>142</v>
      </c>
      <c r="AU171" s="144" t="s">
        <v>81</v>
      </c>
      <c r="AY171" s="17" t="s">
        <v>140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7" t="s">
        <v>77</v>
      </c>
      <c r="BK171" s="145">
        <f>ROUND(I171*H171,2)</f>
        <v>0</v>
      </c>
      <c r="BL171" s="17" t="s">
        <v>146</v>
      </c>
      <c r="BM171" s="144" t="s">
        <v>284</v>
      </c>
    </row>
    <row r="172" spans="2:65" s="1" customFormat="1" ht="11.25">
      <c r="B172" s="32"/>
      <c r="D172" s="146" t="s">
        <v>148</v>
      </c>
      <c r="F172" s="147" t="s">
        <v>285</v>
      </c>
      <c r="I172" s="148"/>
      <c r="L172" s="32"/>
      <c r="M172" s="149"/>
      <c r="T172" s="53"/>
      <c r="AT172" s="17" t="s">
        <v>148</v>
      </c>
      <c r="AU172" s="17" t="s">
        <v>81</v>
      </c>
    </row>
    <row r="173" spans="2:65" s="12" customFormat="1" ht="11.25">
      <c r="B173" s="150"/>
      <c r="D173" s="151" t="s">
        <v>150</v>
      </c>
      <c r="E173" s="152" t="s">
        <v>19</v>
      </c>
      <c r="F173" s="153" t="s">
        <v>275</v>
      </c>
      <c r="H173" s="154">
        <v>17</v>
      </c>
      <c r="I173" s="155"/>
      <c r="L173" s="150"/>
      <c r="M173" s="156"/>
      <c r="T173" s="157"/>
      <c r="AT173" s="152" t="s">
        <v>150</v>
      </c>
      <c r="AU173" s="152" t="s">
        <v>81</v>
      </c>
      <c r="AV173" s="12" t="s">
        <v>81</v>
      </c>
      <c r="AW173" s="12" t="s">
        <v>35</v>
      </c>
      <c r="AX173" s="12" t="s">
        <v>77</v>
      </c>
      <c r="AY173" s="152" t="s">
        <v>140</v>
      </c>
    </row>
    <row r="174" spans="2:65" s="1" customFormat="1" ht="21.75" customHeight="1">
      <c r="B174" s="32"/>
      <c r="C174" s="164" t="s">
        <v>7</v>
      </c>
      <c r="D174" s="164" t="s">
        <v>153</v>
      </c>
      <c r="E174" s="165" t="s">
        <v>286</v>
      </c>
      <c r="F174" s="166" t="s">
        <v>287</v>
      </c>
      <c r="G174" s="167" t="s">
        <v>288</v>
      </c>
      <c r="H174" s="168">
        <v>17</v>
      </c>
      <c r="I174" s="169"/>
      <c r="J174" s="170">
        <f>ROUND(I174*H174,2)</f>
        <v>0</v>
      </c>
      <c r="K174" s="171"/>
      <c r="L174" s="172"/>
      <c r="M174" s="173" t="s">
        <v>19</v>
      </c>
      <c r="N174" s="174" t="s">
        <v>44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157</v>
      </c>
      <c r="AT174" s="144" t="s">
        <v>153</v>
      </c>
      <c r="AU174" s="144" t="s">
        <v>81</v>
      </c>
      <c r="AY174" s="17" t="s">
        <v>140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7" t="s">
        <v>77</v>
      </c>
      <c r="BK174" s="145">
        <f>ROUND(I174*H174,2)</f>
        <v>0</v>
      </c>
      <c r="BL174" s="17" t="s">
        <v>146</v>
      </c>
      <c r="BM174" s="144" t="s">
        <v>289</v>
      </c>
    </row>
    <row r="175" spans="2:65" s="1" customFormat="1" ht="21.75" customHeight="1">
      <c r="B175" s="32"/>
      <c r="C175" s="132" t="s">
        <v>290</v>
      </c>
      <c r="D175" s="132" t="s">
        <v>142</v>
      </c>
      <c r="E175" s="133" t="s">
        <v>291</v>
      </c>
      <c r="F175" s="134" t="s">
        <v>292</v>
      </c>
      <c r="G175" s="135" t="s">
        <v>241</v>
      </c>
      <c r="H175" s="136">
        <v>17</v>
      </c>
      <c r="I175" s="137"/>
      <c r="J175" s="138">
        <f>ROUND(I175*H175,2)</f>
        <v>0</v>
      </c>
      <c r="K175" s="139"/>
      <c r="L175" s="32"/>
      <c r="M175" s="140" t="s">
        <v>19</v>
      </c>
      <c r="N175" s="141" t="s">
        <v>44</v>
      </c>
      <c r="P175" s="142">
        <f>O175*H175</f>
        <v>0</v>
      </c>
      <c r="Q175" s="142">
        <v>2.0799999999999998E-3</v>
      </c>
      <c r="R175" s="142">
        <f>Q175*H175</f>
        <v>3.5359999999999996E-2</v>
      </c>
      <c r="S175" s="142">
        <v>0</v>
      </c>
      <c r="T175" s="143">
        <f>S175*H175</f>
        <v>0</v>
      </c>
      <c r="AR175" s="144" t="s">
        <v>146</v>
      </c>
      <c r="AT175" s="144" t="s">
        <v>142</v>
      </c>
      <c r="AU175" s="144" t="s">
        <v>81</v>
      </c>
      <c r="AY175" s="17" t="s">
        <v>140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7" t="s">
        <v>77</v>
      </c>
      <c r="BK175" s="145">
        <f>ROUND(I175*H175,2)</f>
        <v>0</v>
      </c>
      <c r="BL175" s="17" t="s">
        <v>146</v>
      </c>
      <c r="BM175" s="144" t="s">
        <v>293</v>
      </c>
    </row>
    <row r="176" spans="2:65" s="1" customFormat="1" ht="11.25">
      <c r="B176" s="32"/>
      <c r="D176" s="146" t="s">
        <v>148</v>
      </c>
      <c r="F176" s="147" t="s">
        <v>294</v>
      </c>
      <c r="I176" s="148"/>
      <c r="L176" s="32"/>
      <c r="M176" s="149"/>
      <c r="T176" s="53"/>
      <c r="AT176" s="17" t="s">
        <v>148</v>
      </c>
      <c r="AU176" s="17" t="s">
        <v>81</v>
      </c>
    </row>
    <row r="177" spans="2:65" s="12" customFormat="1" ht="11.25">
      <c r="B177" s="150"/>
      <c r="D177" s="151" t="s">
        <v>150</v>
      </c>
      <c r="E177" s="152" t="s">
        <v>19</v>
      </c>
      <c r="F177" s="153" t="s">
        <v>295</v>
      </c>
      <c r="H177" s="154">
        <v>17</v>
      </c>
      <c r="I177" s="155"/>
      <c r="L177" s="150"/>
      <c r="M177" s="156"/>
      <c r="T177" s="157"/>
      <c r="AT177" s="152" t="s">
        <v>150</v>
      </c>
      <c r="AU177" s="152" t="s">
        <v>81</v>
      </c>
      <c r="AV177" s="12" t="s">
        <v>81</v>
      </c>
      <c r="AW177" s="12" t="s">
        <v>35</v>
      </c>
      <c r="AX177" s="12" t="s">
        <v>77</v>
      </c>
      <c r="AY177" s="152" t="s">
        <v>140</v>
      </c>
    </row>
    <row r="178" spans="2:65" s="13" customFormat="1" ht="11.25">
      <c r="B178" s="158"/>
      <c r="D178" s="151" t="s">
        <v>150</v>
      </c>
      <c r="E178" s="159" t="s">
        <v>19</v>
      </c>
      <c r="F178" s="160" t="s">
        <v>296</v>
      </c>
      <c r="H178" s="159" t="s">
        <v>19</v>
      </c>
      <c r="I178" s="161"/>
      <c r="L178" s="158"/>
      <c r="M178" s="162"/>
      <c r="T178" s="163"/>
      <c r="AT178" s="159" t="s">
        <v>150</v>
      </c>
      <c r="AU178" s="159" t="s">
        <v>81</v>
      </c>
      <c r="AV178" s="13" t="s">
        <v>77</v>
      </c>
      <c r="AW178" s="13" t="s">
        <v>35</v>
      </c>
      <c r="AX178" s="13" t="s">
        <v>73</v>
      </c>
      <c r="AY178" s="159" t="s">
        <v>140</v>
      </c>
    </row>
    <row r="179" spans="2:65" s="1" customFormat="1" ht="16.5" customHeight="1">
      <c r="B179" s="32"/>
      <c r="C179" s="164" t="s">
        <v>297</v>
      </c>
      <c r="D179" s="164" t="s">
        <v>153</v>
      </c>
      <c r="E179" s="165" t="s">
        <v>298</v>
      </c>
      <c r="F179" s="166" t="s">
        <v>299</v>
      </c>
      <c r="G179" s="167" t="s">
        <v>187</v>
      </c>
      <c r="H179" s="168">
        <v>31.34</v>
      </c>
      <c r="I179" s="169"/>
      <c r="J179" s="170">
        <f>ROUND(I179*H179,2)</f>
        <v>0</v>
      </c>
      <c r="K179" s="171"/>
      <c r="L179" s="172"/>
      <c r="M179" s="173" t="s">
        <v>19</v>
      </c>
      <c r="N179" s="174" t="s">
        <v>44</v>
      </c>
      <c r="P179" s="142">
        <f>O179*H179</f>
        <v>0</v>
      </c>
      <c r="Q179" s="142">
        <v>1E-3</v>
      </c>
      <c r="R179" s="142">
        <f>Q179*H179</f>
        <v>3.134E-2</v>
      </c>
      <c r="S179" s="142">
        <v>0</v>
      </c>
      <c r="T179" s="143">
        <f>S179*H179</f>
        <v>0</v>
      </c>
      <c r="AR179" s="144" t="s">
        <v>157</v>
      </c>
      <c r="AT179" s="144" t="s">
        <v>153</v>
      </c>
      <c r="AU179" s="144" t="s">
        <v>81</v>
      </c>
      <c r="AY179" s="17" t="s">
        <v>140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7" t="s">
        <v>77</v>
      </c>
      <c r="BK179" s="145">
        <f>ROUND(I179*H179,2)</f>
        <v>0</v>
      </c>
      <c r="BL179" s="17" t="s">
        <v>146</v>
      </c>
      <c r="BM179" s="144" t="s">
        <v>300</v>
      </c>
    </row>
    <row r="180" spans="2:65" s="13" customFormat="1" ht="11.25">
      <c r="B180" s="158"/>
      <c r="D180" s="151" t="s">
        <v>150</v>
      </c>
      <c r="E180" s="159" t="s">
        <v>19</v>
      </c>
      <c r="F180" s="160" t="s">
        <v>301</v>
      </c>
      <c r="H180" s="159" t="s">
        <v>19</v>
      </c>
      <c r="I180" s="161"/>
      <c r="L180" s="158"/>
      <c r="M180" s="162"/>
      <c r="T180" s="163"/>
      <c r="AT180" s="159" t="s">
        <v>150</v>
      </c>
      <c r="AU180" s="159" t="s">
        <v>81</v>
      </c>
      <c r="AV180" s="13" t="s">
        <v>77</v>
      </c>
      <c r="AW180" s="13" t="s">
        <v>35</v>
      </c>
      <c r="AX180" s="13" t="s">
        <v>73</v>
      </c>
      <c r="AY180" s="159" t="s">
        <v>140</v>
      </c>
    </row>
    <row r="181" spans="2:65" s="12" customFormat="1" ht="11.25">
      <c r="B181" s="150"/>
      <c r="D181" s="151" t="s">
        <v>150</v>
      </c>
      <c r="E181" s="152" t="s">
        <v>19</v>
      </c>
      <c r="F181" s="153" t="s">
        <v>302</v>
      </c>
      <c r="H181" s="154">
        <v>31.34</v>
      </c>
      <c r="I181" s="155"/>
      <c r="L181" s="150"/>
      <c r="M181" s="156"/>
      <c r="T181" s="157"/>
      <c r="AT181" s="152" t="s">
        <v>150</v>
      </c>
      <c r="AU181" s="152" t="s">
        <v>81</v>
      </c>
      <c r="AV181" s="12" t="s">
        <v>81</v>
      </c>
      <c r="AW181" s="12" t="s">
        <v>35</v>
      </c>
      <c r="AX181" s="12" t="s">
        <v>77</v>
      </c>
      <c r="AY181" s="152" t="s">
        <v>140</v>
      </c>
    </row>
    <row r="182" spans="2:65" s="1" customFormat="1" ht="21.75" customHeight="1">
      <c r="B182" s="32"/>
      <c r="C182" s="164" t="s">
        <v>303</v>
      </c>
      <c r="D182" s="164" t="s">
        <v>153</v>
      </c>
      <c r="E182" s="165" t="s">
        <v>304</v>
      </c>
      <c r="F182" s="166" t="s">
        <v>305</v>
      </c>
      <c r="G182" s="167" t="s">
        <v>187</v>
      </c>
      <c r="H182" s="168">
        <v>52.688000000000002</v>
      </c>
      <c r="I182" s="169"/>
      <c r="J182" s="170">
        <f>ROUND(I182*H182,2)</f>
        <v>0</v>
      </c>
      <c r="K182" s="171"/>
      <c r="L182" s="172"/>
      <c r="M182" s="173" t="s">
        <v>19</v>
      </c>
      <c r="N182" s="174" t="s">
        <v>44</v>
      </c>
      <c r="P182" s="142">
        <f>O182*H182</f>
        <v>0</v>
      </c>
      <c r="Q182" s="142">
        <v>1E-3</v>
      </c>
      <c r="R182" s="142">
        <f>Q182*H182</f>
        <v>5.2688000000000006E-2</v>
      </c>
      <c r="S182" s="142">
        <v>0</v>
      </c>
      <c r="T182" s="143">
        <f>S182*H182</f>
        <v>0</v>
      </c>
      <c r="AR182" s="144" t="s">
        <v>157</v>
      </c>
      <c r="AT182" s="144" t="s">
        <v>153</v>
      </c>
      <c r="AU182" s="144" t="s">
        <v>81</v>
      </c>
      <c r="AY182" s="17" t="s">
        <v>140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7" t="s">
        <v>77</v>
      </c>
      <c r="BK182" s="145">
        <f>ROUND(I182*H182,2)</f>
        <v>0</v>
      </c>
      <c r="BL182" s="17" t="s">
        <v>146</v>
      </c>
      <c r="BM182" s="144" t="s">
        <v>306</v>
      </c>
    </row>
    <row r="183" spans="2:65" s="12" customFormat="1" ht="11.25">
      <c r="B183" s="150"/>
      <c r="D183" s="151" t="s">
        <v>150</v>
      </c>
      <c r="E183" s="152" t="s">
        <v>19</v>
      </c>
      <c r="F183" s="153" t="s">
        <v>307</v>
      </c>
      <c r="H183" s="154">
        <v>52.688000000000002</v>
      </c>
      <c r="I183" s="155"/>
      <c r="L183" s="150"/>
      <c r="M183" s="156"/>
      <c r="T183" s="157"/>
      <c r="AT183" s="152" t="s">
        <v>150</v>
      </c>
      <c r="AU183" s="152" t="s">
        <v>81</v>
      </c>
      <c r="AV183" s="12" t="s">
        <v>81</v>
      </c>
      <c r="AW183" s="12" t="s">
        <v>35</v>
      </c>
      <c r="AX183" s="12" t="s">
        <v>77</v>
      </c>
      <c r="AY183" s="152" t="s">
        <v>140</v>
      </c>
    </row>
    <row r="184" spans="2:65" s="13" customFormat="1" ht="22.5">
      <c r="B184" s="158"/>
      <c r="D184" s="151" t="s">
        <v>150</v>
      </c>
      <c r="E184" s="159" t="s">
        <v>19</v>
      </c>
      <c r="F184" s="160" t="s">
        <v>308</v>
      </c>
      <c r="H184" s="159" t="s">
        <v>19</v>
      </c>
      <c r="I184" s="161"/>
      <c r="L184" s="158"/>
      <c r="M184" s="162"/>
      <c r="T184" s="163"/>
      <c r="AT184" s="159" t="s">
        <v>150</v>
      </c>
      <c r="AU184" s="159" t="s">
        <v>81</v>
      </c>
      <c r="AV184" s="13" t="s">
        <v>77</v>
      </c>
      <c r="AW184" s="13" t="s">
        <v>35</v>
      </c>
      <c r="AX184" s="13" t="s">
        <v>73</v>
      </c>
      <c r="AY184" s="159" t="s">
        <v>140</v>
      </c>
    </row>
    <row r="185" spans="2:65" s="1" customFormat="1" ht="16.5" customHeight="1">
      <c r="B185" s="32"/>
      <c r="C185" s="132" t="s">
        <v>309</v>
      </c>
      <c r="D185" s="132" t="s">
        <v>142</v>
      </c>
      <c r="E185" s="133" t="s">
        <v>310</v>
      </c>
      <c r="F185" s="134" t="s">
        <v>311</v>
      </c>
      <c r="G185" s="135" t="s">
        <v>145</v>
      </c>
      <c r="H185" s="136">
        <v>967</v>
      </c>
      <c r="I185" s="137"/>
      <c r="J185" s="138">
        <f>ROUND(I185*H185,2)</f>
        <v>0</v>
      </c>
      <c r="K185" s="139"/>
      <c r="L185" s="32"/>
      <c r="M185" s="140" t="s">
        <v>19</v>
      </c>
      <c r="N185" s="141" t="s">
        <v>44</v>
      </c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AR185" s="144" t="s">
        <v>146</v>
      </c>
      <c r="AT185" s="144" t="s">
        <v>142</v>
      </c>
      <c r="AU185" s="144" t="s">
        <v>81</v>
      </c>
      <c r="AY185" s="17" t="s">
        <v>140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7" t="s">
        <v>77</v>
      </c>
      <c r="BK185" s="145">
        <f>ROUND(I185*H185,2)</f>
        <v>0</v>
      </c>
      <c r="BL185" s="17" t="s">
        <v>146</v>
      </c>
      <c r="BM185" s="144" t="s">
        <v>312</v>
      </c>
    </row>
    <row r="186" spans="2:65" s="1" customFormat="1" ht="11.25">
      <c r="B186" s="32"/>
      <c r="D186" s="146" t="s">
        <v>148</v>
      </c>
      <c r="F186" s="147" t="s">
        <v>313</v>
      </c>
      <c r="I186" s="148"/>
      <c r="L186" s="32"/>
      <c r="M186" s="149"/>
      <c r="T186" s="53"/>
      <c r="AT186" s="17" t="s">
        <v>148</v>
      </c>
      <c r="AU186" s="17" t="s">
        <v>81</v>
      </c>
    </row>
    <row r="187" spans="2:65" s="12" customFormat="1" ht="11.25">
      <c r="B187" s="150"/>
      <c r="D187" s="151" t="s">
        <v>150</v>
      </c>
      <c r="E187" s="152" t="s">
        <v>19</v>
      </c>
      <c r="F187" s="153" t="s">
        <v>314</v>
      </c>
      <c r="H187" s="154">
        <v>967</v>
      </c>
      <c r="I187" s="155"/>
      <c r="L187" s="150"/>
      <c r="M187" s="156"/>
      <c r="T187" s="157"/>
      <c r="AT187" s="152" t="s">
        <v>150</v>
      </c>
      <c r="AU187" s="152" t="s">
        <v>81</v>
      </c>
      <c r="AV187" s="12" t="s">
        <v>81</v>
      </c>
      <c r="AW187" s="12" t="s">
        <v>35</v>
      </c>
      <c r="AX187" s="12" t="s">
        <v>77</v>
      </c>
      <c r="AY187" s="152" t="s">
        <v>140</v>
      </c>
    </row>
    <row r="188" spans="2:65" s="1" customFormat="1" ht="16.5" customHeight="1">
      <c r="B188" s="32"/>
      <c r="C188" s="164" t="s">
        <v>315</v>
      </c>
      <c r="D188" s="164" t="s">
        <v>153</v>
      </c>
      <c r="E188" s="165" t="s">
        <v>316</v>
      </c>
      <c r="F188" s="166" t="s">
        <v>317</v>
      </c>
      <c r="G188" s="167" t="s">
        <v>318</v>
      </c>
      <c r="H188" s="168">
        <v>96.7</v>
      </c>
      <c r="I188" s="169"/>
      <c r="J188" s="170">
        <f>ROUND(I188*H188,2)</f>
        <v>0</v>
      </c>
      <c r="K188" s="171"/>
      <c r="L188" s="172"/>
      <c r="M188" s="173" t="s">
        <v>19</v>
      </c>
      <c r="N188" s="174" t="s">
        <v>44</v>
      </c>
      <c r="P188" s="142">
        <f>O188*H188</f>
        <v>0</v>
      </c>
      <c r="Q188" s="142">
        <v>0.2</v>
      </c>
      <c r="R188" s="142">
        <f>Q188*H188</f>
        <v>19.340000000000003</v>
      </c>
      <c r="S188" s="142">
        <v>0</v>
      </c>
      <c r="T188" s="143">
        <f>S188*H188</f>
        <v>0</v>
      </c>
      <c r="AR188" s="144" t="s">
        <v>157</v>
      </c>
      <c r="AT188" s="144" t="s">
        <v>153</v>
      </c>
      <c r="AU188" s="144" t="s">
        <v>81</v>
      </c>
      <c r="AY188" s="17" t="s">
        <v>140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7" t="s">
        <v>77</v>
      </c>
      <c r="BK188" s="145">
        <f>ROUND(I188*H188,2)</f>
        <v>0</v>
      </c>
      <c r="BL188" s="17" t="s">
        <v>146</v>
      </c>
      <c r="BM188" s="144" t="s">
        <v>319</v>
      </c>
    </row>
    <row r="189" spans="2:65" s="12" customFormat="1" ht="22.5">
      <c r="B189" s="150"/>
      <c r="D189" s="151" t="s">
        <v>150</v>
      </c>
      <c r="E189" s="152" t="s">
        <v>19</v>
      </c>
      <c r="F189" s="153" t="s">
        <v>320</v>
      </c>
      <c r="H189" s="154">
        <v>96.7</v>
      </c>
      <c r="I189" s="155"/>
      <c r="L189" s="150"/>
      <c r="M189" s="156"/>
      <c r="T189" s="157"/>
      <c r="AT189" s="152" t="s">
        <v>150</v>
      </c>
      <c r="AU189" s="152" t="s">
        <v>81</v>
      </c>
      <c r="AV189" s="12" t="s">
        <v>81</v>
      </c>
      <c r="AW189" s="12" t="s">
        <v>35</v>
      </c>
      <c r="AX189" s="12" t="s">
        <v>77</v>
      </c>
      <c r="AY189" s="152" t="s">
        <v>140</v>
      </c>
    </row>
    <row r="190" spans="2:65" s="1" customFormat="1" ht="16.5" customHeight="1">
      <c r="B190" s="32"/>
      <c r="C190" s="132" t="s">
        <v>321</v>
      </c>
      <c r="D190" s="132" t="s">
        <v>142</v>
      </c>
      <c r="E190" s="133" t="s">
        <v>322</v>
      </c>
      <c r="F190" s="134" t="s">
        <v>323</v>
      </c>
      <c r="G190" s="135" t="s">
        <v>241</v>
      </c>
      <c r="H190" s="136">
        <v>1567</v>
      </c>
      <c r="I190" s="137"/>
      <c r="J190" s="138">
        <f>ROUND(I190*H190,2)</f>
        <v>0</v>
      </c>
      <c r="K190" s="139"/>
      <c r="L190" s="32"/>
      <c r="M190" s="140" t="s">
        <v>19</v>
      </c>
      <c r="N190" s="141" t="s">
        <v>44</v>
      </c>
      <c r="P190" s="142">
        <f>O190*H190</f>
        <v>0</v>
      </c>
      <c r="Q190" s="142">
        <v>0</v>
      </c>
      <c r="R190" s="142">
        <f>Q190*H190</f>
        <v>0</v>
      </c>
      <c r="S190" s="142">
        <v>0</v>
      </c>
      <c r="T190" s="143">
        <f>S190*H190</f>
        <v>0</v>
      </c>
      <c r="AR190" s="144" t="s">
        <v>146</v>
      </c>
      <c r="AT190" s="144" t="s">
        <v>142</v>
      </c>
      <c r="AU190" s="144" t="s">
        <v>81</v>
      </c>
      <c r="AY190" s="17" t="s">
        <v>140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7" t="s">
        <v>77</v>
      </c>
      <c r="BK190" s="145">
        <f>ROUND(I190*H190,2)</f>
        <v>0</v>
      </c>
      <c r="BL190" s="17" t="s">
        <v>146</v>
      </c>
      <c r="BM190" s="144" t="s">
        <v>324</v>
      </c>
    </row>
    <row r="191" spans="2:65" s="1" customFormat="1" ht="11.25">
      <c r="B191" s="32"/>
      <c r="D191" s="146" t="s">
        <v>148</v>
      </c>
      <c r="F191" s="147" t="s">
        <v>325</v>
      </c>
      <c r="I191" s="148"/>
      <c r="L191" s="32"/>
      <c r="M191" s="149"/>
      <c r="T191" s="53"/>
      <c r="AT191" s="17" t="s">
        <v>148</v>
      </c>
      <c r="AU191" s="17" t="s">
        <v>81</v>
      </c>
    </row>
    <row r="192" spans="2:65" s="12" customFormat="1" ht="11.25">
      <c r="B192" s="150"/>
      <c r="D192" s="151" t="s">
        <v>150</v>
      </c>
      <c r="E192" s="152" t="s">
        <v>19</v>
      </c>
      <c r="F192" s="153" t="s">
        <v>326</v>
      </c>
      <c r="H192" s="154">
        <v>1567</v>
      </c>
      <c r="I192" s="155"/>
      <c r="L192" s="150"/>
      <c r="M192" s="156"/>
      <c r="T192" s="157"/>
      <c r="AT192" s="152" t="s">
        <v>150</v>
      </c>
      <c r="AU192" s="152" t="s">
        <v>81</v>
      </c>
      <c r="AV192" s="12" t="s">
        <v>81</v>
      </c>
      <c r="AW192" s="12" t="s">
        <v>35</v>
      </c>
      <c r="AX192" s="12" t="s">
        <v>77</v>
      </c>
      <c r="AY192" s="152" t="s">
        <v>140</v>
      </c>
    </row>
    <row r="193" spans="2:65" s="1" customFormat="1" ht="16.5" customHeight="1">
      <c r="B193" s="32"/>
      <c r="C193" s="164" t="s">
        <v>327</v>
      </c>
      <c r="D193" s="164" t="s">
        <v>153</v>
      </c>
      <c r="E193" s="165" t="s">
        <v>328</v>
      </c>
      <c r="F193" s="166" t="s">
        <v>329</v>
      </c>
      <c r="G193" s="167" t="s">
        <v>187</v>
      </c>
      <c r="H193" s="168">
        <v>6.2679999999999998</v>
      </c>
      <c r="I193" s="169"/>
      <c r="J193" s="170">
        <f>ROUND(I193*H193,2)</f>
        <v>0</v>
      </c>
      <c r="K193" s="171"/>
      <c r="L193" s="172"/>
      <c r="M193" s="173" t="s">
        <v>19</v>
      </c>
      <c r="N193" s="174" t="s">
        <v>44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157</v>
      </c>
      <c r="AT193" s="144" t="s">
        <v>153</v>
      </c>
      <c r="AU193" s="144" t="s">
        <v>81</v>
      </c>
      <c r="AY193" s="17" t="s">
        <v>140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7" t="s">
        <v>77</v>
      </c>
      <c r="BK193" s="145">
        <f>ROUND(I193*H193,2)</f>
        <v>0</v>
      </c>
      <c r="BL193" s="17" t="s">
        <v>146</v>
      </c>
      <c r="BM193" s="144" t="s">
        <v>330</v>
      </c>
    </row>
    <row r="194" spans="2:65" s="12" customFormat="1" ht="11.25">
      <c r="B194" s="150"/>
      <c r="D194" s="151" t="s">
        <v>150</v>
      </c>
      <c r="E194" s="152" t="s">
        <v>19</v>
      </c>
      <c r="F194" s="153" t="s">
        <v>331</v>
      </c>
      <c r="H194" s="154">
        <v>6.2679999999999998</v>
      </c>
      <c r="I194" s="155"/>
      <c r="L194" s="150"/>
      <c r="M194" s="156"/>
      <c r="T194" s="157"/>
      <c r="AT194" s="152" t="s">
        <v>150</v>
      </c>
      <c r="AU194" s="152" t="s">
        <v>81</v>
      </c>
      <c r="AV194" s="12" t="s">
        <v>81</v>
      </c>
      <c r="AW194" s="12" t="s">
        <v>35</v>
      </c>
      <c r="AX194" s="12" t="s">
        <v>77</v>
      </c>
      <c r="AY194" s="152" t="s">
        <v>140</v>
      </c>
    </row>
    <row r="195" spans="2:65" s="1" customFormat="1" ht="16.5" customHeight="1">
      <c r="B195" s="32"/>
      <c r="C195" s="132" t="s">
        <v>332</v>
      </c>
      <c r="D195" s="132" t="s">
        <v>142</v>
      </c>
      <c r="E195" s="133" t="s">
        <v>333</v>
      </c>
      <c r="F195" s="134" t="s">
        <v>334</v>
      </c>
      <c r="G195" s="135" t="s">
        <v>318</v>
      </c>
      <c r="H195" s="136">
        <v>11.515000000000001</v>
      </c>
      <c r="I195" s="137"/>
      <c r="J195" s="138">
        <f>ROUND(I195*H195,2)</f>
        <v>0</v>
      </c>
      <c r="K195" s="139"/>
      <c r="L195" s="32"/>
      <c r="M195" s="140" t="s">
        <v>19</v>
      </c>
      <c r="N195" s="141" t="s">
        <v>44</v>
      </c>
      <c r="P195" s="142">
        <f>O195*H195</f>
        <v>0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AR195" s="144" t="s">
        <v>146</v>
      </c>
      <c r="AT195" s="144" t="s">
        <v>142</v>
      </c>
      <c r="AU195" s="144" t="s">
        <v>81</v>
      </c>
      <c r="AY195" s="17" t="s">
        <v>140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7" t="s">
        <v>77</v>
      </c>
      <c r="BK195" s="145">
        <f>ROUND(I195*H195,2)</f>
        <v>0</v>
      </c>
      <c r="BL195" s="17" t="s">
        <v>146</v>
      </c>
      <c r="BM195" s="144" t="s">
        <v>335</v>
      </c>
    </row>
    <row r="196" spans="2:65" s="1" customFormat="1" ht="11.25">
      <c r="B196" s="32"/>
      <c r="D196" s="146" t="s">
        <v>148</v>
      </c>
      <c r="F196" s="147" t="s">
        <v>336</v>
      </c>
      <c r="I196" s="148"/>
      <c r="L196" s="32"/>
      <c r="M196" s="149"/>
      <c r="T196" s="53"/>
      <c r="AT196" s="17" t="s">
        <v>148</v>
      </c>
      <c r="AU196" s="17" t="s">
        <v>81</v>
      </c>
    </row>
    <row r="197" spans="2:65" s="12" customFormat="1" ht="11.25">
      <c r="B197" s="150"/>
      <c r="D197" s="151" t="s">
        <v>150</v>
      </c>
      <c r="E197" s="152" t="s">
        <v>337</v>
      </c>
      <c r="F197" s="153" t="s">
        <v>338</v>
      </c>
      <c r="H197" s="154">
        <v>11.515000000000001</v>
      </c>
      <c r="I197" s="155"/>
      <c r="L197" s="150"/>
      <c r="M197" s="156"/>
      <c r="T197" s="157"/>
      <c r="AT197" s="152" t="s">
        <v>150</v>
      </c>
      <c r="AU197" s="152" t="s">
        <v>81</v>
      </c>
      <c r="AV197" s="12" t="s">
        <v>81</v>
      </c>
      <c r="AW197" s="12" t="s">
        <v>35</v>
      </c>
      <c r="AX197" s="12" t="s">
        <v>77</v>
      </c>
      <c r="AY197" s="152" t="s">
        <v>140</v>
      </c>
    </row>
    <row r="198" spans="2:65" s="13" customFormat="1" ht="11.25">
      <c r="B198" s="158"/>
      <c r="D198" s="151" t="s">
        <v>150</v>
      </c>
      <c r="E198" s="159" t="s">
        <v>19</v>
      </c>
      <c r="F198" s="160" t="s">
        <v>339</v>
      </c>
      <c r="H198" s="159" t="s">
        <v>19</v>
      </c>
      <c r="I198" s="161"/>
      <c r="L198" s="158"/>
      <c r="M198" s="162"/>
      <c r="T198" s="163"/>
      <c r="AT198" s="159" t="s">
        <v>150</v>
      </c>
      <c r="AU198" s="159" t="s">
        <v>81</v>
      </c>
      <c r="AV198" s="13" t="s">
        <v>77</v>
      </c>
      <c r="AW198" s="13" t="s">
        <v>35</v>
      </c>
      <c r="AX198" s="13" t="s">
        <v>73</v>
      </c>
      <c r="AY198" s="159" t="s">
        <v>140</v>
      </c>
    </row>
    <row r="199" spans="2:65" s="1" customFormat="1" ht="16.5" customHeight="1">
      <c r="B199" s="32"/>
      <c r="C199" s="132" t="s">
        <v>340</v>
      </c>
      <c r="D199" s="132" t="s">
        <v>142</v>
      </c>
      <c r="E199" s="133" t="s">
        <v>341</v>
      </c>
      <c r="F199" s="134" t="s">
        <v>342</v>
      </c>
      <c r="G199" s="135" t="s">
        <v>318</v>
      </c>
      <c r="H199" s="136">
        <v>11.515000000000001</v>
      </c>
      <c r="I199" s="137"/>
      <c r="J199" s="138">
        <f>ROUND(I199*H199,2)</f>
        <v>0</v>
      </c>
      <c r="K199" s="139"/>
      <c r="L199" s="32"/>
      <c r="M199" s="140" t="s">
        <v>19</v>
      </c>
      <c r="N199" s="141" t="s">
        <v>44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146</v>
      </c>
      <c r="AT199" s="144" t="s">
        <v>142</v>
      </c>
      <c r="AU199" s="144" t="s">
        <v>81</v>
      </c>
      <c r="AY199" s="17" t="s">
        <v>140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7" t="s">
        <v>77</v>
      </c>
      <c r="BK199" s="145">
        <f>ROUND(I199*H199,2)</f>
        <v>0</v>
      </c>
      <c r="BL199" s="17" t="s">
        <v>146</v>
      </c>
      <c r="BM199" s="144" t="s">
        <v>343</v>
      </c>
    </row>
    <row r="200" spans="2:65" s="1" customFormat="1" ht="11.25">
      <c r="B200" s="32"/>
      <c r="D200" s="146" t="s">
        <v>148</v>
      </c>
      <c r="F200" s="147" t="s">
        <v>344</v>
      </c>
      <c r="I200" s="148"/>
      <c r="L200" s="32"/>
      <c r="M200" s="149"/>
      <c r="T200" s="53"/>
      <c r="AT200" s="17" t="s">
        <v>148</v>
      </c>
      <c r="AU200" s="17" t="s">
        <v>81</v>
      </c>
    </row>
    <row r="201" spans="2:65" s="12" customFormat="1" ht="11.25">
      <c r="B201" s="150"/>
      <c r="D201" s="151" t="s">
        <v>150</v>
      </c>
      <c r="E201" s="152" t="s">
        <v>19</v>
      </c>
      <c r="F201" s="153" t="s">
        <v>345</v>
      </c>
      <c r="H201" s="154">
        <v>11.515000000000001</v>
      </c>
      <c r="I201" s="155"/>
      <c r="L201" s="150"/>
      <c r="M201" s="156"/>
      <c r="T201" s="157"/>
      <c r="AT201" s="152" t="s">
        <v>150</v>
      </c>
      <c r="AU201" s="152" t="s">
        <v>81</v>
      </c>
      <c r="AV201" s="12" t="s">
        <v>81</v>
      </c>
      <c r="AW201" s="12" t="s">
        <v>35</v>
      </c>
      <c r="AX201" s="12" t="s">
        <v>77</v>
      </c>
      <c r="AY201" s="152" t="s">
        <v>140</v>
      </c>
    </row>
    <row r="202" spans="2:65" s="1" customFormat="1" ht="16.5" customHeight="1">
      <c r="B202" s="32"/>
      <c r="C202" s="132" t="s">
        <v>346</v>
      </c>
      <c r="D202" s="132" t="s">
        <v>142</v>
      </c>
      <c r="E202" s="133" t="s">
        <v>347</v>
      </c>
      <c r="F202" s="134" t="s">
        <v>348</v>
      </c>
      <c r="G202" s="135" t="s">
        <v>318</v>
      </c>
      <c r="H202" s="136">
        <v>69.09</v>
      </c>
      <c r="I202" s="137"/>
      <c r="J202" s="138">
        <f>ROUND(I202*H202,2)</f>
        <v>0</v>
      </c>
      <c r="K202" s="139"/>
      <c r="L202" s="32"/>
      <c r="M202" s="140" t="s">
        <v>19</v>
      </c>
      <c r="N202" s="141" t="s">
        <v>44</v>
      </c>
      <c r="P202" s="142">
        <f>O202*H202</f>
        <v>0</v>
      </c>
      <c r="Q202" s="142">
        <v>0</v>
      </c>
      <c r="R202" s="142">
        <f>Q202*H202</f>
        <v>0</v>
      </c>
      <c r="S202" s="142">
        <v>0</v>
      </c>
      <c r="T202" s="143">
        <f>S202*H202</f>
        <v>0</v>
      </c>
      <c r="AR202" s="144" t="s">
        <v>146</v>
      </c>
      <c r="AT202" s="144" t="s">
        <v>142</v>
      </c>
      <c r="AU202" s="144" t="s">
        <v>81</v>
      </c>
      <c r="AY202" s="17" t="s">
        <v>140</v>
      </c>
      <c r="BE202" s="145">
        <f>IF(N202="základní",J202,0)</f>
        <v>0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7" t="s">
        <v>77</v>
      </c>
      <c r="BK202" s="145">
        <f>ROUND(I202*H202,2)</f>
        <v>0</v>
      </c>
      <c r="BL202" s="17" t="s">
        <v>146</v>
      </c>
      <c r="BM202" s="144" t="s">
        <v>349</v>
      </c>
    </row>
    <row r="203" spans="2:65" s="1" customFormat="1" ht="11.25">
      <c r="B203" s="32"/>
      <c r="D203" s="146" t="s">
        <v>148</v>
      </c>
      <c r="F203" s="147" t="s">
        <v>350</v>
      </c>
      <c r="I203" s="148"/>
      <c r="L203" s="32"/>
      <c r="M203" s="149"/>
      <c r="T203" s="53"/>
      <c r="AT203" s="17" t="s">
        <v>148</v>
      </c>
      <c r="AU203" s="17" t="s">
        <v>81</v>
      </c>
    </row>
    <row r="204" spans="2:65" s="12" customFormat="1" ht="11.25">
      <c r="B204" s="150"/>
      <c r="D204" s="151" t="s">
        <v>150</v>
      </c>
      <c r="E204" s="152" t="s">
        <v>19</v>
      </c>
      <c r="F204" s="153" t="s">
        <v>351</v>
      </c>
      <c r="H204" s="154">
        <v>69.09</v>
      </c>
      <c r="I204" s="155"/>
      <c r="L204" s="150"/>
      <c r="M204" s="156"/>
      <c r="T204" s="157"/>
      <c r="AT204" s="152" t="s">
        <v>150</v>
      </c>
      <c r="AU204" s="152" t="s">
        <v>81</v>
      </c>
      <c r="AV204" s="12" t="s">
        <v>81</v>
      </c>
      <c r="AW204" s="12" t="s">
        <v>35</v>
      </c>
      <c r="AX204" s="12" t="s">
        <v>77</v>
      </c>
      <c r="AY204" s="152" t="s">
        <v>140</v>
      </c>
    </row>
    <row r="205" spans="2:65" s="1" customFormat="1" ht="16.5" customHeight="1">
      <c r="B205" s="32"/>
      <c r="C205" s="132" t="s">
        <v>352</v>
      </c>
      <c r="D205" s="132" t="s">
        <v>142</v>
      </c>
      <c r="E205" s="133" t="s">
        <v>353</v>
      </c>
      <c r="F205" s="134" t="s">
        <v>354</v>
      </c>
      <c r="G205" s="135" t="s">
        <v>355</v>
      </c>
      <c r="H205" s="136">
        <v>20.553000000000001</v>
      </c>
      <c r="I205" s="137"/>
      <c r="J205" s="138">
        <f>ROUND(I205*H205,2)</f>
        <v>0</v>
      </c>
      <c r="K205" s="139"/>
      <c r="L205" s="32"/>
      <c r="M205" s="140" t="s">
        <v>19</v>
      </c>
      <c r="N205" s="141" t="s">
        <v>44</v>
      </c>
      <c r="P205" s="142">
        <f>O205*H205</f>
        <v>0</v>
      </c>
      <c r="Q205" s="142">
        <v>0</v>
      </c>
      <c r="R205" s="142">
        <f>Q205*H205</f>
        <v>0</v>
      </c>
      <c r="S205" s="142">
        <v>0</v>
      </c>
      <c r="T205" s="143">
        <f>S205*H205</f>
        <v>0</v>
      </c>
      <c r="AR205" s="144" t="s">
        <v>146</v>
      </c>
      <c r="AT205" s="144" t="s">
        <v>142</v>
      </c>
      <c r="AU205" s="144" t="s">
        <v>81</v>
      </c>
      <c r="AY205" s="17" t="s">
        <v>140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7" t="s">
        <v>77</v>
      </c>
      <c r="BK205" s="145">
        <f>ROUND(I205*H205,2)</f>
        <v>0</v>
      </c>
      <c r="BL205" s="17" t="s">
        <v>146</v>
      </c>
      <c r="BM205" s="144" t="s">
        <v>356</v>
      </c>
    </row>
    <row r="206" spans="2:65" s="1" customFormat="1" ht="11.25">
      <c r="B206" s="32"/>
      <c r="D206" s="146" t="s">
        <v>148</v>
      </c>
      <c r="F206" s="147" t="s">
        <v>357</v>
      </c>
      <c r="I206" s="148"/>
      <c r="L206" s="32"/>
      <c r="M206" s="149"/>
      <c r="T206" s="53"/>
      <c r="AT206" s="17" t="s">
        <v>148</v>
      </c>
      <c r="AU206" s="17" t="s">
        <v>81</v>
      </c>
    </row>
    <row r="207" spans="2:65" s="11" customFormat="1" ht="22.9" customHeight="1">
      <c r="B207" s="120"/>
      <c r="D207" s="121" t="s">
        <v>72</v>
      </c>
      <c r="E207" s="130" t="s">
        <v>173</v>
      </c>
      <c r="F207" s="130" t="s">
        <v>358</v>
      </c>
      <c r="I207" s="123"/>
      <c r="J207" s="131">
        <f>BK207</f>
        <v>0</v>
      </c>
      <c r="L207" s="120"/>
      <c r="M207" s="125"/>
      <c r="P207" s="126">
        <f>P208+P211+P219</f>
        <v>0</v>
      </c>
      <c r="R207" s="126">
        <f>R208+R211+R219</f>
        <v>0</v>
      </c>
      <c r="T207" s="127">
        <f>T208+T211+T219</f>
        <v>0</v>
      </c>
      <c r="AR207" s="121" t="s">
        <v>77</v>
      </c>
      <c r="AT207" s="128" t="s">
        <v>72</v>
      </c>
      <c r="AU207" s="128" t="s">
        <v>77</v>
      </c>
      <c r="AY207" s="121" t="s">
        <v>140</v>
      </c>
      <c r="BK207" s="129">
        <f>BK208+BK211+BK219</f>
        <v>0</v>
      </c>
    </row>
    <row r="208" spans="2:65" s="11" customFormat="1" ht="20.85" customHeight="1">
      <c r="B208" s="120"/>
      <c r="D208" s="121" t="s">
        <v>72</v>
      </c>
      <c r="E208" s="130" t="s">
        <v>359</v>
      </c>
      <c r="F208" s="130" t="s">
        <v>360</v>
      </c>
      <c r="I208" s="123"/>
      <c r="J208" s="131">
        <f>BK208</f>
        <v>0</v>
      </c>
      <c r="L208" s="120"/>
      <c r="M208" s="125"/>
      <c r="P208" s="126">
        <f>SUM(P209:P210)</f>
        <v>0</v>
      </c>
      <c r="R208" s="126">
        <f>SUM(R209:R210)</f>
        <v>0</v>
      </c>
      <c r="T208" s="127">
        <f>SUM(T209:T210)</f>
        <v>0</v>
      </c>
      <c r="AR208" s="121" t="s">
        <v>77</v>
      </c>
      <c r="AT208" s="128" t="s">
        <v>72</v>
      </c>
      <c r="AU208" s="128" t="s">
        <v>81</v>
      </c>
      <c r="AY208" s="121" t="s">
        <v>140</v>
      </c>
      <c r="BK208" s="129">
        <f>SUM(BK209:BK210)</f>
        <v>0</v>
      </c>
    </row>
    <row r="209" spans="2:65" s="1" customFormat="1" ht="16.5" customHeight="1">
      <c r="B209" s="32"/>
      <c r="C209" s="164" t="s">
        <v>361</v>
      </c>
      <c r="D209" s="164" t="s">
        <v>153</v>
      </c>
      <c r="E209" s="165" t="s">
        <v>362</v>
      </c>
      <c r="F209" s="166" t="s">
        <v>363</v>
      </c>
      <c r="G209" s="167" t="s">
        <v>232</v>
      </c>
      <c r="H209" s="168">
        <v>13</v>
      </c>
      <c r="I209" s="169"/>
      <c r="J209" s="170">
        <f>ROUND(I209*H209,2)</f>
        <v>0</v>
      </c>
      <c r="K209" s="171"/>
      <c r="L209" s="172"/>
      <c r="M209" s="173" t="s">
        <v>19</v>
      </c>
      <c r="N209" s="174" t="s">
        <v>44</v>
      </c>
      <c r="P209" s="142">
        <f>O209*H209</f>
        <v>0</v>
      </c>
      <c r="Q209" s="142">
        <v>0</v>
      </c>
      <c r="R209" s="142">
        <f>Q209*H209</f>
        <v>0</v>
      </c>
      <c r="S209" s="142">
        <v>0</v>
      </c>
      <c r="T209" s="143">
        <f>S209*H209</f>
        <v>0</v>
      </c>
      <c r="AR209" s="144" t="s">
        <v>157</v>
      </c>
      <c r="AT209" s="144" t="s">
        <v>153</v>
      </c>
      <c r="AU209" s="144" t="s">
        <v>160</v>
      </c>
      <c r="AY209" s="17" t="s">
        <v>140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7" t="s">
        <v>77</v>
      </c>
      <c r="BK209" s="145">
        <f>ROUND(I209*H209,2)</f>
        <v>0</v>
      </c>
      <c r="BL209" s="17" t="s">
        <v>146</v>
      </c>
      <c r="BM209" s="144" t="s">
        <v>364</v>
      </c>
    </row>
    <row r="210" spans="2:65" s="1" customFormat="1" ht="16.5" customHeight="1">
      <c r="B210" s="32"/>
      <c r="C210" s="164" t="s">
        <v>365</v>
      </c>
      <c r="D210" s="164" t="s">
        <v>153</v>
      </c>
      <c r="E210" s="165" t="s">
        <v>366</v>
      </c>
      <c r="F210" s="166" t="s">
        <v>367</v>
      </c>
      <c r="G210" s="167" t="s">
        <v>232</v>
      </c>
      <c r="H210" s="168">
        <v>4</v>
      </c>
      <c r="I210" s="169"/>
      <c r="J210" s="170">
        <f>ROUND(I210*H210,2)</f>
        <v>0</v>
      </c>
      <c r="K210" s="171"/>
      <c r="L210" s="172"/>
      <c r="M210" s="173" t="s">
        <v>19</v>
      </c>
      <c r="N210" s="174" t="s">
        <v>44</v>
      </c>
      <c r="P210" s="142">
        <f>O210*H210</f>
        <v>0</v>
      </c>
      <c r="Q210" s="142">
        <v>0</v>
      </c>
      <c r="R210" s="142">
        <f>Q210*H210</f>
        <v>0</v>
      </c>
      <c r="S210" s="142">
        <v>0</v>
      </c>
      <c r="T210" s="143">
        <f>S210*H210</f>
        <v>0</v>
      </c>
      <c r="AR210" s="144" t="s">
        <v>157</v>
      </c>
      <c r="AT210" s="144" t="s">
        <v>153</v>
      </c>
      <c r="AU210" s="144" t="s">
        <v>160</v>
      </c>
      <c r="AY210" s="17" t="s">
        <v>140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7" t="s">
        <v>77</v>
      </c>
      <c r="BK210" s="145">
        <f>ROUND(I210*H210,2)</f>
        <v>0</v>
      </c>
      <c r="BL210" s="17" t="s">
        <v>146</v>
      </c>
      <c r="BM210" s="144" t="s">
        <v>368</v>
      </c>
    </row>
    <row r="211" spans="2:65" s="11" customFormat="1" ht="20.85" customHeight="1">
      <c r="B211" s="120"/>
      <c r="D211" s="121" t="s">
        <v>72</v>
      </c>
      <c r="E211" s="130" t="s">
        <v>369</v>
      </c>
      <c r="F211" s="130" t="s">
        <v>370</v>
      </c>
      <c r="I211" s="123"/>
      <c r="J211" s="131">
        <f>BK211</f>
        <v>0</v>
      </c>
      <c r="L211" s="120"/>
      <c r="M211" s="125"/>
      <c r="P211" s="126">
        <f>SUM(P212:P218)</f>
        <v>0</v>
      </c>
      <c r="R211" s="126">
        <f>SUM(R212:R218)</f>
        <v>0</v>
      </c>
      <c r="T211" s="127">
        <f>SUM(T212:T218)</f>
        <v>0</v>
      </c>
      <c r="AR211" s="121" t="s">
        <v>77</v>
      </c>
      <c r="AT211" s="128" t="s">
        <v>72</v>
      </c>
      <c r="AU211" s="128" t="s">
        <v>81</v>
      </c>
      <c r="AY211" s="121" t="s">
        <v>140</v>
      </c>
      <c r="BK211" s="129">
        <f>SUM(BK212:BK218)</f>
        <v>0</v>
      </c>
    </row>
    <row r="212" spans="2:65" s="1" customFormat="1" ht="16.5" customHeight="1">
      <c r="B212" s="32"/>
      <c r="C212" s="164" t="s">
        <v>371</v>
      </c>
      <c r="D212" s="164" t="s">
        <v>153</v>
      </c>
      <c r="E212" s="165" t="s">
        <v>372</v>
      </c>
      <c r="F212" s="166" t="s">
        <v>373</v>
      </c>
      <c r="G212" s="167" t="s">
        <v>232</v>
      </c>
      <c r="H212" s="168">
        <v>16</v>
      </c>
      <c r="I212" s="169"/>
      <c r="J212" s="170">
        <f t="shared" ref="J212:J218" si="0">ROUND(I212*H212,2)</f>
        <v>0</v>
      </c>
      <c r="K212" s="171"/>
      <c r="L212" s="172"/>
      <c r="M212" s="173" t="s">
        <v>19</v>
      </c>
      <c r="N212" s="174" t="s">
        <v>44</v>
      </c>
      <c r="P212" s="142">
        <f t="shared" ref="P212:P218" si="1">O212*H212</f>
        <v>0</v>
      </c>
      <c r="Q212" s="142">
        <v>0</v>
      </c>
      <c r="R212" s="142">
        <f t="shared" ref="R212:R218" si="2">Q212*H212</f>
        <v>0</v>
      </c>
      <c r="S212" s="142">
        <v>0</v>
      </c>
      <c r="T212" s="143">
        <f t="shared" ref="T212:T218" si="3">S212*H212</f>
        <v>0</v>
      </c>
      <c r="AR212" s="144" t="s">
        <v>157</v>
      </c>
      <c r="AT212" s="144" t="s">
        <v>153</v>
      </c>
      <c r="AU212" s="144" t="s">
        <v>160</v>
      </c>
      <c r="AY212" s="17" t="s">
        <v>140</v>
      </c>
      <c r="BE212" s="145">
        <f t="shared" ref="BE212:BE218" si="4">IF(N212="základní",J212,0)</f>
        <v>0</v>
      </c>
      <c r="BF212" s="145">
        <f t="shared" ref="BF212:BF218" si="5">IF(N212="snížená",J212,0)</f>
        <v>0</v>
      </c>
      <c r="BG212" s="145">
        <f t="shared" ref="BG212:BG218" si="6">IF(N212="zákl. přenesená",J212,0)</f>
        <v>0</v>
      </c>
      <c r="BH212" s="145">
        <f t="shared" ref="BH212:BH218" si="7">IF(N212="sníž. přenesená",J212,0)</f>
        <v>0</v>
      </c>
      <c r="BI212" s="145">
        <f t="shared" ref="BI212:BI218" si="8">IF(N212="nulová",J212,0)</f>
        <v>0</v>
      </c>
      <c r="BJ212" s="17" t="s">
        <v>77</v>
      </c>
      <c r="BK212" s="145">
        <f t="shared" ref="BK212:BK218" si="9">ROUND(I212*H212,2)</f>
        <v>0</v>
      </c>
      <c r="BL212" s="17" t="s">
        <v>146</v>
      </c>
      <c r="BM212" s="144" t="s">
        <v>374</v>
      </c>
    </row>
    <row r="213" spans="2:65" s="1" customFormat="1" ht="16.5" customHeight="1">
      <c r="B213" s="32"/>
      <c r="C213" s="164" t="s">
        <v>375</v>
      </c>
      <c r="D213" s="164" t="s">
        <v>153</v>
      </c>
      <c r="E213" s="165" t="s">
        <v>376</v>
      </c>
      <c r="F213" s="166" t="s">
        <v>377</v>
      </c>
      <c r="G213" s="167" t="s">
        <v>232</v>
      </c>
      <c r="H213" s="168">
        <v>24</v>
      </c>
      <c r="I213" s="169"/>
      <c r="J213" s="170">
        <f t="shared" si="0"/>
        <v>0</v>
      </c>
      <c r="K213" s="171"/>
      <c r="L213" s="172"/>
      <c r="M213" s="173" t="s">
        <v>19</v>
      </c>
      <c r="N213" s="174" t="s">
        <v>44</v>
      </c>
      <c r="P213" s="142">
        <f t="shared" si="1"/>
        <v>0</v>
      </c>
      <c r="Q213" s="142">
        <v>0</v>
      </c>
      <c r="R213" s="142">
        <f t="shared" si="2"/>
        <v>0</v>
      </c>
      <c r="S213" s="142">
        <v>0</v>
      </c>
      <c r="T213" s="143">
        <f t="shared" si="3"/>
        <v>0</v>
      </c>
      <c r="AR213" s="144" t="s">
        <v>157</v>
      </c>
      <c r="AT213" s="144" t="s">
        <v>153</v>
      </c>
      <c r="AU213" s="144" t="s">
        <v>160</v>
      </c>
      <c r="AY213" s="17" t="s">
        <v>140</v>
      </c>
      <c r="BE213" s="145">
        <f t="shared" si="4"/>
        <v>0</v>
      </c>
      <c r="BF213" s="145">
        <f t="shared" si="5"/>
        <v>0</v>
      </c>
      <c r="BG213" s="145">
        <f t="shared" si="6"/>
        <v>0</v>
      </c>
      <c r="BH213" s="145">
        <f t="shared" si="7"/>
        <v>0</v>
      </c>
      <c r="BI213" s="145">
        <f t="shared" si="8"/>
        <v>0</v>
      </c>
      <c r="BJ213" s="17" t="s">
        <v>77</v>
      </c>
      <c r="BK213" s="145">
        <f t="shared" si="9"/>
        <v>0</v>
      </c>
      <c r="BL213" s="17" t="s">
        <v>146</v>
      </c>
      <c r="BM213" s="144" t="s">
        <v>378</v>
      </c>
    </row>
    <row r="214" spans="2:65" s="1" customFormat="1" ht="16.5" customHeight="1">
      <c r="B214" s="32"/>
      <c r="C214" s="164" t="s">
        <v>379</v>
      </c>
      <c r="D214" s="164" t="s">
        <v>153</v>
      </c>
      <c r="E214" s="165" t="s">
        <v>380</v>
      </c>
      <c r="F214" s="166" t="s">
        <v>381</v>
      </c>
      <c r="G214" s="167" t="s">
        <v>232</v>
      </c>
      <c r="H214" s="168">
        <v>44</v>
      </c>
      <c r="I214" s="169"/>
      <c r="J214" s="170">
        <f t="shared" si="0"/>
        <v>0</v>
      </c>
      <c r="K214" s="171"/>
      <c r="L214" s="172"/>
      <c r="M214" s="173" t="s">
        <v>19</v>
      </c>
      <c r="N214" s="174" t="s">
        <v>44</v>
      </c>
      <c r="P214" s="142">
        <f t="shared" si="1"/>
        <v>0</v>
      </c>
      <c r="Q214" s="142">
        <v>0</v>
      </c>
      <c r="R214" s="142">
        <f t="shared" si="2"/>
        <v>0</v>
      </c>
      <c r="S214" s="142">
        <v>0</v>
      </c>
      <c r="T214" s="143">
        <f t="shared" si="3"/>
        <v>0</v>
      </c>
      <c r="AR214" s="144" t="s">
        <v>157</v>
      </c>
      <c r="AT214" s="144" t="s">
        <v>153</v>
      </c>
      <c r="AU214" s="144" t="s">
        <v>160</v>
      </c>
      <c r="AY214" s="17" t="s">
        <v>140</v>
      </c>
      <c r="BE214" s="145">
        <f t="shared" si="4"/>
        <v>0</v>
      </c>
      <c r="BF214" s="145">
        <f t="shared" si="5"/>
        <v>0</v>
      </c>
      <c r="BG214" s="145">
        <f t="shared" si="6"/>
        <v>0</v>
      </c>
      <c r="BH214" s="145">
        <f t="shared" si="7"/>
        <v>0</v>
      </c>
      <c r="BI214" s="145">
        <f t="shared" si="8"/>
        <v>0</v>
      </c>
      <c r="BJ214" s="17" t="s">
        <v>77</v>
      </c>
      <c r="BK214" s="145">
        <f t="shared" si="9"/>
        <v>0</v>
      </c>
      <c r="BL214" s="17" t="s">
        <v>146</v>
      </c>
      <c r="BM214" s="144" t="s">
        <v>382</v>
      </c>
    </row>
    <row r="215" spans="2:65" s="1" customFormat="1" ht="16.5" customHeight="1">
      <c r="B215" s="32"/>
      <c r="C215" s="164" t="s">
        <v>383</v>
      </c>
      <c r="D215" s="164" t="s">
        <v>153</v>
      </c>
      <c r="E215" s="165" t="s">
        <v>384</v>
      </c>
      <c r="F215" s="166" t="s">
        <v>367</v>
      </c>
      <c r="G215" s="167" t="s">
        <v>232</v>
      </c>
      <c r="H215" s="168">
        <v>45</v>
      </c>
      <c r="I215" s="169"/>
      <c r="J215" s="170">
        <f t="shared" si="0"/>
        <v>0</v>
      </c>
      <c r="K215" s="171"/>
      <c r="L215" s="172"/>
      <c r="M215" s="173" t="s">
        <v>19</v>
      </c>
      <c r="N215" s="174" t="s">
        <v>44</v>
      </c>
      <c r="P215" s="142">
        <f t="shared" si="1"/>
        <v>0</v>
      </c>
      <c r="Q215" s="142">
        <v>0</v>
      </c>
      <c r="R215" s="142">
        <f t="shared" si="2"/>
        <v>0</v>
      </c>
      <c r="S215" s="142">
        <v>0</v>
      </c>
      <c r="T215" s="143">
        <f t="shared" si="3"/>
        <v>0</v>
      </c>
      <c r="AR215" s="144" t="s">
        <v>157</v>
      </c>
      <c r="AT215" s="144" t="s">
        <v>153</v>
      </c>
      <c r="AU215" s="144" t="s">
        <v>160</v>
      </c>
      <c r="AY215" s="17" t="s">
        <v>140</v>
      </c>
      <c r="BE215" s="145">
        <f t="shared" si="4"/>
        <v>0</v>
      </c>
      <c r="BF215" s="145">
        <f t="shared" si="5"/>
        <v>0</v>
      </c>
      <c r="BG215" s="145">
        <f t="shared" si="6"/>
        <v>0</v>
      </c>
      <c r="BH215" s="145">
        <f t="shared" si="7"/>
        <v>0</v>
      </c>
      <c r="BI215" s="145">
        <f t="shared" si="8"/>
        <v>0</v>
      </c>
      <c r="BJ215" s="17" t="s">
        <v>77</v>
      </c>
      <c r="BK215" s="145">
        <f t="shared" si="9"/>
        <v>0</v>
      </c>
      <c r="BL215" s="17" t="s">
        <v>146</v>
      </c>
      <c r="BM215" s="144" t="s">
        <v>385</v>
      </c>
    </row>
    <row r="216" spans="2:65" s="1" customFormat="1" ht="16.5" customHeight="1">
      <c r="B216" s="32"/>
      <c r="C216" s="164" t="s">
        <v>386</v>
      </c>
      <c r="D216" s="164" t="s">
        <v>153</v>
      </c>
      <c r="E216" s="165" t="s">
        <v>387</v>
      </c>
      <c r="F216" s="166" t="s">
        <v>388</v>
      </c>
      <c r="G216" s="167" t="s">
        <v>232</v>
      </c>
      <c r="H216" s="168">
        <v>116</v>
      </c>
      <c r="I216" s="169"/>
      <c r="J216" s="170">
        <f t="shared" si="0"/>
        <v>0</v>
      </c>
      <c r="K216" s="171"/>
      <c r="L216" s="172"/>
      <c r="M216" s="173" t="s">
        <v>19</v>
      </c>
      <c r="N216" s="174" t="s">
        <v>44</v>
      </c>
      <c r="P216" s="142">
        <f t="shared" si="1"/>
        <v>0</v>
      </c>
      <c r="Q216" s="142">
        <v>0</v>
      </c>
      <c r="R216" s="142">
        <f t="shared" si="2"/>
        <v>0</v>
      </c>
      <c r="S216" s="142">
        <v>0</v>
      </c>
      <c r="T216" s="143">
        <f t="shared" si="3"/>
        <v>0</v>
      </c>
      <c r="AR216" s="144" t="s">
        <v>157</v>
      </c>
      <c r="AT216" s="144" t="s">
        <v>153</v>
      </c>
      <c r="AU216" s="144" t="s">
        <v>160</v>
      </c>
      <c r="AY216" s="17" t="s">
        <v>140</v>
      </c>
      <c r="BE216" s="145">
        <f t="shared" si="4"/>
        <v>0</v>
      </c>
      <c r="BF216" s="145">
        <f t="shared" si="5"/>
        <v>0</v>
      </c>
      <c r="BG216" s="145">
        <f t="shared" si="6"/>
        <v>0</v>
      </c>
      <c r="BH216" s="145">
        <f t="shared" si="7"/>
        <v>0</v>
      </c>
      <c r="BI216" s="145">
        <f t="shared" si="8"/>
        <v>0</v>
      </c>
      <c r="BJ216" s="17" t="s">
        <v>77</v>
      </c>
      <c r="BK216" s="145">
        <f t="shared" si="9"/>
        <v>0</v>
      </c>
      <c r="BL216" s="17" t="s">
        <v>146</v>
      </c>
      <c r="BM216" s="144" t="s">
        <v>389</v>
      </c>
    </row>
    <row r="217" spans="2:65" s="1" customFormat="1" ht="16.5" customHeight="1">
      <c r="B217" s="32"/>
      <c r="C217" s="164" t="s">
        <v>390</v>
      </c>
      <c r="D217" s="164" t="s">
        <v>153</v>
      </c>
      <c r="E217" s="165" t="s">
        <v>391</v>
      </c>
      <c r="F217" s="166" t="s">
        <v>392</v>
      </c>
      <c r="G217" s="167" t="s">
        <v>232</v>
      </c>
      <c r="H217" s="168">
        <v>11</v>
      </c>
      <c r="I217" s="169"/>
      <c r="J217" s="170">
        <f t="shared" si="0"/>
        <v>0</v>
      </c>
      <c r="K217" s="171"/>
      <c r="L217" s="172"/>
      <c r="M217" s="173" t="s">
        <v>19</v>
      </c>
      <c r="N217" s="174" t="s">
        <v>44</v>
      </c>
      <c r="P217" s="142">
        <f t="shared" si="1"/>
        <v>0</v>
      </c>
      <c r="Q217" s="142">
        <v>0</v>
      </c>
      <c r="R217" s="142">
        <f t="shared" si="2"/>
        <v>0</v>
      </c>
      <c r="S217" s="142">
        <v>0</v>
      </c>
      <c r="T217" s="143">
        <f t="shared" si="3"/>
        <v>0</v>
      </c>
      <c r="AR217" s="144" t="s">
        <v>157</v>
      </c>
      <c r="AT217" s="144" t="s">
        <v>153</v>
      </c>
      <c r="AU217" s="144" t="s">
        <v>160</v>
      </c>
      <c r="AY217" s="17" t="s">
        <v>140</v>
      </c>
      <c r="BE217" s="145">
        <f t="shared" si="4"/>
        <v>0</v>
      </c>
      <c r="BF217" s="145">
        <f t="shared" si="5"/>
        <v>0</v>
      </c>
      <c r="BG217" s="145">
        <f t="shared" si="6"/>
        <v>0</v>
      </c>
      <c r="BH217" s="145">
        <f t="shared" si="7"/>
        <v>0</v>
      </c>
      <c r="BI217" s="145">
        <f t="shared" si="8"/>
        <v>0</v>
      </c>
      <c r="BJ217" s="17" t="s">
        <v>77</v>
      </c>
      <c r="BK217" s="145">
        <f t="shared" si="9"/>
        <v>0</v>
      </c>
      <c r="BL217" s="17" t="s">
        <v>146</v>
      </c>
      <c r="BM217" s="144" t="s">
        <v>393</v>
      </c>
    </row>
    <row r="218" spans="2:65" s="1" customFormat="1" ht="16.5" customHeight="1">
      <c r="B218" s="32"/>
      <c r="C218" s="164" t="s">
        <v>394</v>
      </c>
      <c r="D218" s="164" t="s">
        <v>153</v>
      </c>
      <c r="E218" s="165" t="s">
        <v>395</v>
      </c>
      <c r="F218" s="166" t="s">
        <v>396</v>
      </c>
      <c r="G218" s="167" t="s">
        <v>232</v>
      </c>
      <c r="H218" s="168">
        <v>44</v>
      </c>
      <c r="I218" s="169"/>
      <c r="J218" s="170">
        <f t="shared" si="0"/>
        <v>0</v>
      </c>
      <c r="K218" s="171"/>
      <c r="L218" s="172"/>
      <c r="M218" s="173" t="s">
        <v>19</v>
      </c>
      <c r="N218" s="174" t="s">
        <v>44</v>
      </c>
      <c r="P218" s="142">
        <f t="shared" si="1"/>
        <v>0</v>
      </c>
      <c r="Q218" s="142">
        <v>0</v>
      </c>
      <c r="R218" s="142">
        <f t="shared" si="2"/>
        <v>0</v>
      </c>
      <c r="S218" s="142">
        <v>0</v>
      </c>
      <c r="T218" s="143">
        <f t="shared" si="3"/>
        <v>0</v>
      </c>
      <c r="AR218" s="144" t="s">
        <v>157</v>
      </c>
      <c r="AT218" s="144" t="s">
        <v>153</v>
      </c>
      <c r="AU218" s="144" t="s">
        <v>160</v>
      </c>
      <c r="AY218" s="17" t="s">
        <v>140</v>
      </c>
      <c r="BE218" s="145">
        <f t="shared" si="4"/>
        <v>0</v>
      </c>
      <c r="BF218" s="145">
        <f t="shared" si="5"/>
        <v>0</v>
      </c>
      <c r="BG218" s="145">
        <f t="shared" si="6"/>
        <v>0</v>
      </c>
      <c r="BH218" s="145">
        <f t="shared" si="7"/>
        <v>0</v>
      </c>
      <c r="BI218" s="145">
        <f t="shared" si="8"/>
        <v>0</v>
      </c>
      <c r="BJ218" s="17" t="s">
        <v>77</v>
      </c>
      <c r="BK218" s="145">
        <f t="shared" si="9"/>
        <v>0</v>
      </c>
      <c r="BL218" s="17" t="s">
        <v>146</v>
      </c>
      <c r="BM218" s="144" t="s">
        <v>397</v>
      </c>
    </row>
    <row r="219" spans="2:65" s="11" customFormat="1" ht="20.85" customHeight="1">
      <c r="B219" s="120"/>
      <c r="D219" s="121" t="s">
        <v>72</v>
      </c>
      <c r="E219" s="130" t="s">
        <v>398</v>
      </c>
      <c r="F219" s="130" t="s">
        <v>399</v>
      </c>
      <c r="I219" s="123"/>
      <c r="J219" s="131">
        <f>BK219</f>
        <v>0</v>
      </c>
      <c r="L219" s="120"/>
      <c r="M219" s="125"/>
      <c r="P219" s="126">
        <f>SUM(P220:P225)</f>
        <v>0</v>
      </c>
      <c r="R219" s="126">
        <f>SUM(R220:R225)</f>
        <v>0</v>
      </c>
      <c r="T219" s="127">
        <f>SUM(T220:T225)</f>
        <v>0</v>
      </c>
      <c r="AR219" s="121" t="s">
        <v>77</v>
      </c>
      <c r="AT219" s="128" t="s">
        <v>72</v>
      </c>
      <c r="AU219" s="128" t="s">
        <v>81</v>
      </c>
      <c r="AY219" s="121" t="s">
        <v>140</v>
      </c>
      <c r="BK219" s="129">
        <f>SUM(BK220:BK225)</f>
        <v>0</v>
      </c>
    </row>
    <row r="220" spans="2:65" s="1" customFormat="1" ht="16.5" customHeight="1">
      <c r="B220" s="32"/>
      <c r="C220" s="164" t="s">
        <v>400</v>
      </c>
      <c r="D220" s="164" t="s">
        <v>153</v>
      </c>
      <c r="E220" s="165" t="s">
        <v>401</v>
      </c>
      <c r="F220" s="166" t="s">
        <v>402</v>
      </c>
      <c r="G220" s="167" t="s">
        <v>232</v>
      </c>
      <c r="H220" s="168">
        <v>209</v>
      </c>
      <c r="I220" s="169"/>
      <c r="J220" s="170">
        <f t="shared" ref="J220:J225" si="10">ROUND(I220*H220,2)</f>
        <v>0</v>
      </c>
      <c r="K220" s="171"/>
      <c r="L220" s="172"/>
      <c r="M220" s="173" t="s">
        <v>19</v>
      </c>
      <c r="N220" s="174" t="s">
        <v>44</v>
      </c>
      <c r="P220" s="142">
        <f t="shared" ref="P220:P225" si="11">O220*H220</f>
        <v>0</v>
      </c>
      <c r="Q220" s="142">
        <v>0</v>
      </c>
      <c r="R220" s="142">
        <f t="shared" ref="R220:R225" si="12">Q220*H220</f>
        <v>0</v>
      </c>
      <c r="S220" s="142">
        <v>0</v>
      </c>
      <c r="T220" s="143">
        <f t="shared" ref="T220:T225" si="13">S220*H220</f>
        <v>0</v>
      </c>
      <c r="AR220" s="144" t="s">
        <v>157</v>
      </c>
      <c r="AT220" s="144" t="s">
        <v>153</v>
      </c>
      <c r="AU220" s="144" t="s">
        <v>160</v>
      </c>
      <c r="AY220" s="17" t="s">
        <v>140</v>
      </c>
      <c r="BE220" s="145">
        <f t="shared" ref="BE220:BE225" si="14">IF(N220="základní",J220,0)</f>
        <v>0</v>
      </c>
      <c r="BF220" s="145">
        <f t="shared" ref="BF220:BF225" si="15">IF(N220="snížená",J220,0)</f>
        <v>0</v>
      </c>
      <c r="BG220" s="145">
        <f t="shared" ref="BG220:BG225" si="16">IF(N220="zákl. přenesená",J220,0)</f>
        <v>0</v>
      </c>
      <c r="BH220" s="145">
        <f t="shared" ref="BH220:BH225" si="17">IF(N220="sníž. přenesená",J220,0)</f>
        <v>0</v>
      </c>
      <c r="BI220" s="145">
        <f t="shared" ref="BI220:BI225" si="18">IF(N220="nulová",J220,0)</f>
        <v>0</v>
      </c>
      <c r="BJ220" s="17" t="s">
        <v>77</v>
      </c>
      <c r="BK220" s="145">
        <f t="shared" ref="BK220:BK225" si="19">ROUND(I220*H220,2)</f>
        <v>0</v>
      </c>
      <c r="BL220" s="17" t="s">
        <v>146</v>
      </c>
      <c r="BM220" s="144" t="s">
        <v>403</v>
      </c>
    </row>
    <row r="221" spans="2:65" s="1" customFormat="1" ht="16.5" customHeight="1">
      <c r="B221" s="32"/>
      <c r="C221" s="164" t="s">
        <v>404</v>
      </c>
      <c r="D221" s="164" t="s">
        <v>153</v>
      </c>
      <c r="E221" s="165" t="s">
        <v>405</v>
      </c>
      <c r="F221" s="166" t="s">
        <v>406</v>
      </c>
      <c r="G221" s="167" t="s">
        <v>232</v>
      </c>
      <c r="H221" s="168">
        <v>124</v>
      </c>
      <c r="I221" s="169"/>
      <c r="J221" s="170">
        <f t="shared" si="10"/>
        <v>0</v>
      </c>
      <c r="K221" s="171"/>
      <c r="L221" s="172"/>
      <c r="M221" s="173" t="s">
        <v>19</v>
      </c>
      <c r="N221" s="174" t="s">
        <v>44</v>
      </c>
      <c r="P221" s="142">
        <f t="shared" si="11"/>
        <v>0</v>
      </c>
      <c r="Q221" s="142">
        <v>0</v>
      </c>
      <c r="R221" s="142">
        <f t="shared" si="12"/>
        <v>0</v>
      </c>
      <c r="S221" s="142">
        <v>0</v>
      </c>
      <c r="T221" s="143">
        <f t="shared" si="13"/>
        <v>0</v>
      </c>
      <c r="AR221" s="144" t="s">
        <v>157</v>
      </c>
      <c r="AT221" s="144" t="s">
        <v>153</v>
      </c>
      <c r="AU221" s="144" t="s">
        <v>160</v>
      </c>
      <c r="AY221" s="17" t="s">
        <v>140</v>
      </c>
      <c r="BE221" s="145">
        <f t="shared" si="14"/>
        <v>0</v>
      </c>
      <c r="BF221" s="145">
        <f t="shared" si="15"/>
        <v>0</v>
      </c>
      <c r="BG221" s="145">
        <f t="shared" si="16"/>
        <v>0</v>
      </c>
      <c r="BH221" s="145">
        <f t="shared" si="17"/>
        <v>0</v>
      </c>
      <c r="BI221" s="145">
        <f t="shared" si="18"/>
        <v>0</v>
      </c>
      <c r="BJ221" s="17" t="s">
        <v>77</v>
      </c>
      <c r="BK221" s="145">
        <f t="shared" si="19"/>
        <v>0</v>
      </c>
      <c r="BL221" s="17" t="s">
        <v>146</v>
      </c>
      <c r="BM221" s="144" t="s">
        <v>407</v>
      </c>
    </row>
    <row r="222" spans="2:65" s="1" customFormat="1" ht="16.5" customHeight="1">
      <c r="B222" s="32"/>
      <c r="C222" s="164" t="s">
        <v>408</v>
      </c>
      <c r="D222" s="164" t="s">
        <v>153</v>
      </c>
      <c r="E222" s="165" t="s">
        <v>409</v>
      </c>
      <c r="F222" s="166" t="s">
        <v>410</v>
      </c>
      <c r="G222" s="167" t="s">
        <v>232</v>
      </c>
      <c r="H222" s="168">
        <v>74</v>
      </c>
      <c r="I222" s="169"/>
      <c r="J222" s="170">
        <f t="shared" si="10"/>
        <v>0</v>
      </c>
      <c r="K222" s="171"/>
      <c r="L222" s="172"/>
      <c r="M222" s="173" t="s">
        <v>19</v>
      </c>
      <c r="N222" s="174" t="s">
        <v>44</v>
      </c>
      <c r="P222" s="142">
        <f t="shared" si="11"/>
        <v>0</v>
      </c>
      <c r="Q222" s="142">
        <v>0</v>
      </c>
      <c r="R222" s="142">
        <f t="shared" si="12"/>
        <v>0</v>
      </c>
      <c r="S222" s="142">
        <v>0</v>
      </c>
      <c r="T222" s="143">
        <f t="shared" si="13"/>
        <v>0</v>
      </c>
      <c r="AR222" s="144" t="s">
        <v>157</v>
      </c>
      <c r="AT222" s="144" t="s">
        <v>153</v>
      </c>
      <c r="AU222" s="144" t="s">
        <v>160</v>
      </c>
      <c r="AY222" s="17" t="s">
        <v>140</v>
      </c>
      <c r="BE222" s="145">
        <f t="shared" si="14"/>
        <v>0</v>
      </c>
      <c r="BF222" s="145">
        <f t="shared" si="15"/>
        <v>0</v>
      </c>
      <c r="BG222" s="145">
        <f t="shared" si="16"/>
        <v>0</v>
      </c>
      <c r="BH222" s="145">
        <f t="shared" si="17"/>
        <v>0</v>
      </c>
      <c r="BI222" s="145">
        <f t="shared" si="18"/>
        <v>0</v>
      </c>
      <c r="BJ222" s="17" t="s">
        <v>77</v>
      </c>
      <c r="BK222" s="145">
        <f t="shared" si="19"/>
        <v>0</v>
      </c>
      <c r="BL222" s="17" t="s">
        <v>146</v>
      </c>
      <c r="BM222" s="144" t="s">
        <v>411</v>
      </c>
    </row>
    <row r="223" spans="2:65" s="1" customFormat="1" ht="16.5" customHeight="1">
      <c r="B223" s="32"/>
      <c r="C223" s="164" t="s">
        <v>412</v>
      </c>
      <c r="D223" s="164" t="s">
        <v>153</v>
      </c>
      <c r="E223" s="165" t="s">
        <v>413</v>
      </c>
      <c r="F223" s="166" t="s">
        <v>414</v>
      </c>
      <c r="G223" s="167" t="s">
        <v>232</v>
      </c>
      <c r="H223" s="168">
        <v>573</v>
      </c>
      <c r="I223" s="169"/>
      <c r="J223" s="170">
        <f t="shared" si="10"/>
        <v>0</v>
      </c>
      <c r="K223" s="171"/>
      <c r="L223" s="172"/>
      <c r="M223" s="173" t="s">
        <v>19</v>
      </c>
      <c r="N223" s="174" t="s">
        <v>44</v>
      </c>
      <c r="P223" s="142">
        <f t="shared" si="11"/>
        <v>0</v>
      </c>
      <c r="Q223" s="142">
        <v>0</v>
      </c>
      <c r="R223" s="142">
        <f t="shared" si="12"/>
        <v>0</v>
      </c>
      <c r="S223" s="142">
        <v>0</v>
      </c>
      <c r="T223" s="143">
        <f t="shared" si="13"/>
        <v>0</v>
      </c>
      <c r="AR223" s="144" t="s">
        <v>157</v>
      </c>
      <c r="AT223" s="144" t="s">
        <v>153</v>
      </c>
      <c r="AU223" s="144" t="s">
        <v>160</v>
      </c>
      <c r="AY223" s="17" t="s">
        <v>140</v>
      </c>
      <c r="BE223" s="145">
        <f t="shared" si="14"/>
        <v>0</v>
      </c>
      <c r="BF223" s="145">
        <f t="shared" si="15"/>
        <v>0</v>
      </c>
      <c r="BG223" s="145">
        <f t="shared" si="16"/>
        <v>0</v>
      </c>
      <c r="BH223" s="145">
        <f t="shared" si="17"/>
        <v>0</v>
      </c>
      <c r="BI223" s="145">
        <f t="shared" si="18"/>
        <v>0</v>
      </c>
      <c r="BJ223" s="17" t="s">
        <v>77</v>
      </c>
      <c r="BK223" s="145">
        <f t="shared" si="19"/>
        <v>0</v>
      </c>
      <c r="BL223" s="17" t="s">
        <v>146</v>
      </c>
      <c r="BM223" s="144" t="s">
        <v>415</v>
      </c>
    </row>
    <row r="224" spans="2:65" s="1" customFormat="1" ht="16.5" customHeight="1">
      <c r="B224" s="32"/>
      <c r="C224" s="164" t="s">
        <v>416</v>
      </c>
      <c r="D224" s="164" t="s">
        <v>153</v>
      </c>
      <c r="E224" s="165" t="s">
        <v>417</v>
      </c>
      <c r="F224" s="166" t="s">
        <v>418</v>
      </c>
      <c r="G224" s="167" t="s">
        <v>232</v>
      </c>
      <c r="H224" s="168">
        <v>138</v>
      </c>
      <c r="I224" s="169"/>
      <c r="J224" s="170">
        <f t="shared" si="10"/>
        <v>0</v>
      </c>
      <c r="K224" s="171"/>
      <c r="L224" s="172"/>
      <c r="M224" s="173" t="s">
        <v>19</v>
      </c>
      <c r="N224" s="174" t="s">
        <v>44</v>
      </c>
      <c r="P224" s="142">
        <f t="shared" si="11"/>
        <v>0</v>
      </c>
      <c r="Q224" s="142">
        <v>0</v>
      </c>
      <c r="R224" s="142">
        <f t="shared" si="12"/>
        <v>0</v>
      </c>
      <c r="S224" s="142">
        <v>0</v>
      </c>
      <c r="T224" s="143">
        <f t="shared" si="13"/>
        <v>0</v>
      </c>
      <c r="AR224" s="144" t="s">
        <v>157</v>
      </c>
      <c r="AT224" s="144" t="s">
        <v>153</v>
      </c>
      <c r="AU224" s="144" t="s">
        <v>160</v>
      </c>
      <c r="AY224" s="17" t="s">
        <v>140</v>
      </c>
      <c r="BE224" s="145">
        <f t="shared" si="14"/>
        <v>0</v>
      </c>
      <c r="BF224" s="145">
        <f t="shared" si="15"/>
        <v>0</v>
      </c>
      <c r="BG224" s="145">
        <f t="shared" si="16"/>
        <v>0</v>
      </c>
      <c r="BH224" s="145">
        <f t="shared" si="17"/>
        <v>0</v>
      </c>
      <c r="BI224" s="145">
        <f t="shared" si="18"/>
        <v>0</v>
      </c>
      <c r="BJ224" s="17" t="s">
        <v>77</v>
      </c>
      <c r="BK224" s="145">
        <f t="shared" si="19"/>
        <v>0</v>
      </c>
      <c r="BL224" s="17" t="s">
        <v>146</v>
      </c>
      <c r="BM224" s="144" t="s">
        <v>419</v>
      </c>
    </row>
    <row r="225" spans="2:65" s="1" customFormat="1" ht="16.5" customHeight="1">
      <c r="B225" s="32"/>
      <c r="C225" s="164" t="s">
        <v>420</v>
      </c>
      <c r="D225" s="164" t="s">
        <v>153</v>
      </c>
      <c r="E225" s="165" t="s">
        <v>421</v>
      </c>
      <c r="F225" s="166" t="s">
        <v>422</v>
      </c>
      <c r="G225" s="167" t="s">
        <v>232</v>
      </c>
      <c r="H225" s="168">
        <v>132</v>
      </c>
      <c r="I225" s="169"/>
      <c r="J225" s="170">
        <f t="shared" si="10"/>
        <v>0</v>
      </c>
      <c r="K225" s="171"/>
      <c r="L225" s="172"/>
      <c r="M225" s="173" t="s">
        <v>19</v>
      </c>
      <c r="N225" s="174" t="s">
        <v>44</v>
      </c>
      <c r="P225" s="142">
        <f t="shared" si="11"/>
        <v>0</v>
      </c>
      <c r="Q225" s="142">
        <v>0</v>
      </c>
      <c r="R225" s="142">
        <f t="shared" si="12"/>
        <v>0</v>
      </c>
      <c r="S225" s="142">
        <v>0</v>
      </c>
      <c r="T225" s="143">
        <f t="shared" si="13"/>
        <v>0</v>
      </c>
      <c r="AR225" s="144" t="s">
        <v>157</v>
      </c>
      <c r="AT225" s="144" t="s">
        <v>153</v>
      </c>
      <c r="AU225" s="144" t="s">
        <v>160</v>
      </c>
      <c r="AY225" s="17" t="s">
        <v>140</v>
      </c>
      <c r="BE225" s="145">
        <f t="shared" si="14"/>
        <v>0</v>
      </c>
      <c r="BF225" s="145">
        <f t="shared" si="15"/>
        <v>0</v>
      </c>
      <c r="BG225" s="145">
        <f t="shared" si="16"/>
        <v>0</v>
      </c>
      <c r="BH225" s="145">
        <f t="shared" si="17"/>
        <v>0</v>
      </c>
      <c r="BI225" s="145">
        <f t="shared" si="18"/>
        <v>0</v>
      </c>
      <c r="BJ225" s="17" t="s">
        <v>77</v>
      </c>
      <c r="BK225" s="145">
        <f t="shared" si="19"/>
        <v>0</v>
      </c>
      <c r="BL225" s="17" t="s">
        <v>146</v>
      </c>
      <c r="BM225" s="144" t="s">
        <v>423</v>
      </c>
    </row>
    <row r="226" spans="2:65" s="11" customFormat="1" ht="25.9" customHeight="1">
      <c r="B226" s="120"/>
      <c r="D226" s="121" t="s">
        <v>72</v>
      </c>
      <c r="E226" s="122" t="s">
        <v>424</v>
      </c>
      <c r="F226" s="122" t="s">
        <v>425</v>
      </c>
      <c r="I226" s="123"/>
      <c r="J226" s="124">
        <f>BK226</f>
        <v>0</v>
      </c>
      <c r="L226" s="120"/>
      <c r="M226" s="125"/>
      <c r="P226" s="126">
        <f>P227+P236</f>
        <v>0</v>
      </c>
      <c r="R226" s="126">
        <f>R227+R236</f>
        <v>0</v>
      </c>
      <c r="T226" s="127">
        <f>T227+T236</f>
        <v>0</v>
      </c>
      <c r="AR226" s="121" t="s">
        <v>173</v>
      </c>
      <c r="AT226" s="128" t="s">
        <v>72</v>
      </c>
      <c r="AU226" s="128" t="s">
        <v>73</v>
      </c>
      <c r="AY226" s="121" t="s">
        <v>140</v>
      </c>
      <c r="BK226" s="129">
        <f>BK227+BK236</f>
        <v>0</v>
      </c>
    </row>
    <row r="227" spans="2:65" s="11" customFormat="1" ht="22.9" customHeight="1">
      <c r="B227" s="120"/>
      <c r="D227" s="121" t="s">
        <v>72</v>
      </c>
      <c r="E227" s="130" t="s">
        <v>426</v>
      </c>
      <c r="F227" s="130" t="s">
        <v>427</v>
      </c>
      <c r="I227" s="123"/>
      <c r="J227" s="131">
        <f>BK227</f>
        <v>0</v>
      </c>
      <c r="L227" s="120"/>
      <c r="M227" s="125"/>
      <c r="P227" s="126">
        <f>SUM(P228:P235)</f>
        <v>0</v>
      </c>
      <c r="R227" s="126">
        <f>SUM(R228:R235)</f>
        <v>0</v>
      </c>
      <c r="T227" s="127">
        <f>SUM(T228:T235)</f>
        <v>0</v>
      </c>
      <c r="AR227" s="121" t="s">
        <v>173</v>
      </c>
      <c r="AT227" s="128" t="s">
        <v>72</v>
      </c>
      <c r="AU227" s="128" t="s">
        <v>77</v>
      </c>
      <c r="AY227" s="121" t="s">
        <v>140</v>
      </c>
      <c r="BK227" s="129">
        <f>SUM(BK228:BK235)</f>
        <v>0</v>
      </c>
    </row>
    <row r="228" spans="2:65" s="1" customFormat="1" ht="16.5" customHeight="1">
      <c r="B228" s="32"/>
      <c r="C228" s="132" t="s">
        <v>428</v>
      </c>
      <c r="D228" s="132" t="s">
        <v>142</v>
      </c>
      <c r="E228" s="133" t="s">
        <v>429</v>
      </c>
      <c r="F228" s="134" t="s">
        <v>430</v>
      </c>
      <c r="G228" s="135" t="s">
        <v>225</v>
      </c>
      <c r="H228" s="136">
        <v>1015</v>
      </c>
      <c r="I228" s="137"/>
      <c r="J228" s="138">
        <f>ROUND(I228*H228,2)</f>
        <v>0</v>
      </c>
      <c r="K228" s="139"/>
      <c r="L228" s="32"/>
      <c r="M228" s="140" t="s">
        <v>19</v>
      </c>
      <c r="N228" s="141" t="s">
        <v>44</v>
      </c>
      <c r="P228" s="142">
        <f>O228*H228</f>
        <v>0</v>
      </c>
      <c r="Q228" s="142">
        <v>0</v>
      </c>
      <c r="R228" s="142">
        <f>Q228*H228</f>
        <v>0</v>
      </c>
      <c r="S228" s="142">
        <v>0</v>
      </c>
      <c r="T228" s="143">
        <f>S228*H228</f>
        <v>0</v>
      </c>
      <c r="AR228" s="144" t="s">
        <v>431</v>
      </c>
      <c r="AT228" s="144" t="s">
        <v>142</v>
      </c>
      <c r="AU228" s="144" t="s">
        <v>81</v>
      </c>
      <c r="AY228" s="17" t="s">
        <v>140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7" t="s">
        <v>77</v>
      </c>
      <c r="BK228" s="145">
        <f>ROUND(I228*H228,2)</f>
        <v>0</v>
      </c>
      <c r="BL228" s="17" t="s">
        <v>431</v>
      </c>
      <c r="BM228" s="144" t="s">
        <v>432</v>
      </c>
    </row>
    <row r="229" spans="2:65" s="1" customFormat="1" ht="11.25">
      <c r="B229" s="32"/>
      <c r="D229" s="146" t="s">
        <v>148</v>
      </c>
      <c r="F229" s="147" t="s">
        <v>433</v>
      </c>
      <c r="I229" s="148"/>
      <c r="L229" s="32"/>
      <c r="M229" s="149"/>
      <c r="T229" s="53"/>
      <c r="AT229" s="17" t="s">
        <v>148</v>
      </c>
      <c r="AU229" s="17" t="s">
        <v>81</v>
      </c>
    </row>
    <row r="230" spans="2:65" s="12" customFormat="1" ht="11.25">
      <c r="B230" s="150"/>
      <c r="D230" s="151" t="s">
        <v>150</v>
      </c>
      <c r="E230" s="152" t="s">
        <v>19</v>
      </c>
      <c r="F230" s="153" t="s">
        <v>434</v>
      </c>
      <c r="H230" s="154">
        <v>1015</v>
      </c>
      <c r="I230" s="155"/>
      <c r="L230" s="150"/>
      <c r="M230" s="156"/>
      <c r="T230" s="157"/>
      <c r="AT230" s="152" t="s">
        <v>150</v>
      </c>
      <c r="AU230" s="152" t="s">
        <v>81</v>
      </c>
      <c r="AV230" s="12" t="s">
        <v>81</v>
      </c>
      <c r="AW230" s="12" t="s">
        <v>35</v>
      </c>
      <c r="AX230" s="12" t="s">
        <v>77</v>
      </c>
      <c r="AY230" s="152" t="s">
        <v>140</v>
      </c>
    </row>
    <row r="231" spans="2:65" s="1" customFormat="1" ht="16.5" customHeight="1">
      <c r="B231" s="32"/>
      <c r="C231" s="132" t="s">
        <v>435</v>
      </c>
      <c r="D231" s="132" t="s">
        <v>142</v>
      </c>
      <c r="E231" s="133" t="s">
        <v>436</v>
      </c>
      <c r="F231" s="134" t="s">
        <v>437</v>
      </c>
      <c r="G231" s="135" t="s">
        <v>288</v>
      </c>
      <c r="H231" s="136">
        <v>1</v>
      </c>
      <c r="I231" s="137"/>
      <c r="J231" s="138">
        <f>ROUND(I231*H231,2)</f>
        <v>0</v>
      </c>
      <c r="K231" s="139"/>
      <c r="L231" s="32"/>
      <c r="M231" s="140" t="s">
        <v>19</v>
      </c>
      <c r="N231" s="141" t="s">
        <v>44</v>
      </c>
      <c r="P231" s="142">
        <f>O231*H231</f>
        <v>0</v>
      </c>
      <c r="Q231" s="142">
        <v>0</v>
      </c>
      <c r="R231" s="142">
        <f>Q231*H231</f>
        <v>0</v>
      </c>
      <c r="S231" s="142">
        <v>0</v>
      </c>
      <c r="T231" s="143">
        <f>S231*H231</f>
        <v>0</v>
      </c>
      <c r="AR231" s="144" t="s">
        <v>431</v>
      </c>
      <c r="AT231" s="144" t="s">
        <v>142</v>
      </c>
      <c r="AU231" s="144" t="s">
        <v>81</v>
      </c>
      <c r="AY231" s="17" t="s">
        <v>140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7" t="s">
        <v>77</v>
      </c>
      <c r="BK231" s="145">
        <f>ROUND(I231*H231,2)</f>
        <v>0</v>
      </c>
      <c r="BL231" s="17" t="s">
        <v>431</v>
      </c>
      <c r="BM231" s="144" t="s">
        <v>438</v>
      </c>
    </row>
    <row r="232" spans="2:65" s="1" customFormat="1" ht="11.25">
      <c r="B232" s="32"/>
      <c r="D232" s="146" t="s">
        <v>148</v>
      </c>
      <c r="F232" s="147" t="s">
        <v>439</v>
      </c>
      <c r="I232" s="148"/>
      <c r="L232" s="32"/>
      <c r="M232" s="149"/>
      <c r="T232" s="53"/>
      <c r="AT232" s="17" t="s">
        <v>148</v>
      </c>
      <c r="AU232" s="17" t="s">
        <v>81</v>
      </c>
    </row>
    <row r="233" spans="2:65" s="1" customFormat="1" ht="16.5" customHeight="1">
      <c r="B233" s="32"/>
      <c r="C233" s="132" t="s">
        <v>440</v>
      </c>
      <c r="D233" s="132" t="s">
        <v>142</v>
      </c>
      <c r="E233" s="133" t="s">
        <v>441</v>
      </c>
      <c r="F233" s="134" t="s">
        <v>442</v>
      </c>
      <c r="G233" s="135" t="s">
        <v>288</v>
      </c>
      <c r="H233" s="136">
        <v>1</v>
      </c>
      <c r="I233" s="137"/>
      <c r="J233" s="138">
        <f>ROUND(I233*H233,2)</f>
        <v>0</v>
      </c>
      <c r="K233" s="139"/>
      <c r="L233" s="32"/>
      <c r="M233" s="140" t="s">
        <v>19</v>
      </c>
      <c r="N233" s="141" t="s">
        <v>44</v>
      </c>
      <c r="P233" s="142">
        <f>O233*H233</f>
        <v>0</v>
      </c>
      <c r="Q233" s="142">
        <v>0</v>
      </c>
      <c r="R233" s="142">
        <f>Q233*H233</f>
        <v>0</v>
      </c>
      <c r="S233" s="142">
        <v>0</v>
      </c>
      <c r="T233" s="143">
        <f>S233*H233</f>
        <v>0</v>
      </c>
      <c r="AR233" s="144" t="s">
        <v>431</v>
      </c>
      <c r="AT233" s="144" t="s">
        <v>142</v>
      </c>
      <c r="AU233" s="144" t="s">
        <v>81</v>
      </c>
      <c r="AY233" s="17" t="s">
        <v>140</v>
      </c>
      <c r="BE233" s="145">
        <f>IF(N233="základní",J233,0)</f>
        <v>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7" t="s">
        <v>77</v>
      </c>
      <c r="BK233" s="145">
        <f>ROUND(I233*H233,2)</f>
        <v>0</v>
      </c>
      <c r="BL233" s="17" t="s">
        <v>431</v>
      </c>
      <c r="BM233" s="144" t="s">
        <v>443</v>
      </c>
    </row>
    <row r="234" spans="2:65" s="1" customFormat="1" ht="11.25">
      <c r="B234" s="32"/>
      <c r="D234" s="146" t="s">
        <v>148</v>
      </c>
      <c r="F234" s="147" t="s">
        <v>444</v>
      </c>
      <c r="I234" s="148"/>
      <c r="L234" s="32"/>
      <c r="M234" s="149"/>
      <c r="T234" s="53"/>
      <c r="AT234" s="17" t="s">
        <v>148</v>
      </c>
      <c r="AU234" s="17" t="s">
        <v>81</v>
      </c>
    </row>
    <row r="235" spans="2:65" s="1" customFormat="1" ht="16.5" customHeight="1">
      <c r="B235" s="32"/>
      <c r="C235" s="132" t="s">
        <v>445</v>
      </c>
      <c r="D235" s="132" t="s">
        <v>142</v>
      </c>
      <c r="E235" s="133" t="s">
        <v>446</v>
      </c>
      <c r="F235" s="134" t="s">
        <v>447</v>
      </c>
      <c r="G235" s="135" t="s">
        <v>288</v>
      </c>
      <c r="H235" s="136">
        <v>1</v>
      </c>
      <c r="I235" s="137"/>
      <c r="J235" s="138">
        <f>ROUND(I235*H235,2)</f>
        <v>0</v>
      </c>
      <c r="K235" s="139"/>
      <c r="L235" s="32"/>
      <c r="M235" s="140" t="s">
        <v>19</v>
      </c>
      <c r="N235" s="141" t="s">
        <v>44</v>
      </c>
      <c r="P235" s="142">
        <f>O235*H235</f>
        <v>0</v>
      </c>
      <c r="Q235" s="142">
        <v>0</v>
      </c>
      <c r="R235" s="142">
        <f>Q235*H235</f>
        <v>0</v>
      </c>
      <c r="S235" s="142">
        <v>0</v>
      </c>
      <c r="T235" s="143">
        <f>S235*H235</f>
        <v>0</v>
      </c>
      <c r="AR235" s="144" t="s">
        <v>431</v>
      </c>
      <c r="AT235" s="144" t="s">
        <v>142</v>
      </c>
      <c r="AU235" s="144" t="s">
        <v>81</v>
      </c>
      <c r="AY235" s="17" t="s">
        <v>140</v>
      </c>
      <c r="BE235" s="145">
        <f>IF(N235="základní",J235,0)</f>
        <v>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7" t="s">
        <v>77</v>
      </c>
      <c r="BK235" s="145">
        <f>ROUND(I235*H235,2)</f>
        <v>0</v>
      </c>
      <c r="BL235" s="17" t="s">
        <v>431</v>
      </c>
      <c r="BM235" s="144" t="s">
        <v>448</v>
      </c>
    </row>
    <row r="236" spans="2:65" s="11" customFormat="1" ht="22.9" customHeight="1">
      <c r="B236" s="120"/>
      <c r="D236" s="121" t="s">
        <v>72</v>
      </c>
      <c r="E236" s="130" t="s">
        <v>449</v>
      </c>
      <c r="F236" s="130" t="s">
        <v>450</v>
      </c>
      <c r="I236" s="123"/>
      <c r="J236" s="131">
        <f>BK236</f>
        <v>0</v>
      </c>
      <c r="L236" s="120"/>
      <c r="M236" s="125"/>
      <c r="P236" s="126">
        <f>SUM(P237:P238)</f>
        <v>0</v>
      </c>
      <c r="R236" s="126">
        <f>SUM(R237:R238)</f>
        <v>0</v>
      </c>
      <c r="T236" s="127">
        <f>SUM(T237:T238)</f>
        <v>0</v>
      </c>
      <c r="AR236" s="121" t="s">
        <v>173</v>
      </c>
      <c r="AT236" s="128" t="s">
        <v>72</v>
      </c>
      <c r="AU236" s="128" t="s">
        <v>77</v>
      </c>
      <c r="AY236" s="121" t="s">
        <v>140</v>
      </c>
      <c r="BK236" s="129">
        <f>SUM(BK237:BK238)</f>
        <v>0</v>
      </c>
    </row>
    <row r="237" spans="2:65" s="1" customFormat="1" ht="16.5" customHeight="1">
      <c r="B237" s="32"/>
      <c r="C237" s="132" t="s">
        <v>451</v>
      </c>
      <c r="D237" s="132" t="s">
        <v>142</v>
      </c>
      <c r="E237" s="133" t="s">
        <v>452</v>
      </c>
      <c r="F237" s="134" t="s">
        <v>453</v>
      </c>
      <c r="G237" s="135" t="s">
        <v>454</v>
      </c>
      <c r="H237" s="136">
        <v>1</v>
      </c>
      <c r="I237" s="137"/>
      <c r="J237" s="138">
        <f>ROUND(I237*H237,2)</f>
        <v>0</v>
      </c>
      <c r="K237" s="139"/>
      <c r="L237" s="32"/>
      <c r="M237" s="140" t="s">
        <v>19</v>
      </c>
      <c r="N237" s="141" t="s">
        <v>44</v>
      </c>
      <c r="P237" s="142">
        <f>O237*H237</f>
        <v>0</v>
      </c>
      <c r="Q237" s="142">
        <v>0</v>
      </c>
      <c r="R237" s="142">
        <f>Q237*H237</f>
        <v>0</v>
      </c>
      <c r="S237" s="142">
        <v>0</v>
      </c>
      <c r="T237" s="143">
        <f>S237*H237</f>
        <v>0</v>
      </c>
      <c r="AR237" s="144" t="s">
        <v>431</v>
      </c>
      <c r="AT237" s="144" t="s">
        <v>142</v>
      </c>
      <c r="AU237" s="144" t="s">
        <v>81</v>
      </c>
      <c r="AY237" s="17" t="s">
        <v>140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7" t="s">
        <v>77</v>
      </c>
      <c r="BK237" s="145">
        <f>ROUND(I237*H237,2)</f>
        <v>0</v>
      </c>
      <c r="BL237" s="17" t="s">
        <v>431</v>
      </c>
      <c r="BM237" s="144" t="s">
        <v>455</v>
      </c>
    </row>
    <row r="238" spans="2:65" s="1" customFormat="1" ht="11.25">
      <c r="B238" s="32"/>
      <c r="D238" s="146" t="s">
        <v>148</v>
      </c>
      <c r="F238" s="147" t="s">
        <v>456</v>
      </c>
      <c r="I238" s="148"/>
      <c r="L238" s="32"/>
      <c r="M238" s="182"/>
      <c r="N238" s="183"/>
      <c r="O238" s="183"/>
      <c r="P238" s="183"/>
      <c r="Q238" s="183"/>
      <c r="R238" s="183"/>
      <c r="S238" s="183"/>
      <c r="T238" s="184"/>
      <c r="AT238" s="17" t="s">
        <v>148</v>
      </c>
      <c r="AU238" s="17" t="s">
        <v>81</v>
      </c>
    </row>
    <row r="239" spans="2:65" s="1" customFormat="1" ht="6.95" customHeight="1">
      <c r="B239" s="41"/>
      <c r="C239" s="42"/>
      <c r="D239" s="42"/>
      <c r="E239" s="42"/>
      <c r="F239" s="42"/>
      <c r="G239" s="42"/>
      <c r="H239" s="42"/>
      <c r="I239" s="42"/>
      <c r="J239" s="42"/>
      <c r="K239" s="42"/>
      <c r="L239" s="32"/>
    </row>
  </sheetData>
  <sheetProtection algorithmName="SHA-512" hashValue="WDMzI4MiWYTakq3H3gozvif3eHl1VdjPykh91dwkU6j73r9kwHtiVlJjRSYXzokJd1EOvykA980/Z2c4KkK7dA==" saltValue="/CY61iple7HRPqV1IKjRddgz0HaHzqVwSLkt2a+Uz+OVgp5p9AcKVOEhrFvxj0L3gst0zCzTWHJsWNdxOTTs0g==" spinCount="100000" sheet="1" objects="1" scenarios="1" formatColumns="0" formatRows="0" autoFilter="0"/>
  <autoFilter ref="C90:K238" xr:uid="{00000000-0009-0000-0000-000001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100-000000000000}"/>
    <hyperlink ref="F101" r:id="rId2" xr:uid="{00000000-0004-0000-0100-000001000000}"/>
    <hyperlink ref="F105" r:id="rId3" xr:uid="{00000000-0004-0000-0100-000002000000}"/>
    <hyperlink ref="F108" r:id="rId4" xr:uid="{00000000-0004-0000-0100-000003000000}"/>
    <hyperlink ref="F111" r:id="rId5" xr:uid="{00000000-0004-0000-0100-000004000000}"/>
    <hyperlink ref="F139" r:id="rId6" xr:uid="{00000000-0004-0000-0100-000005000000}"/>
    <hyperlink ref="F148" r:id="rId7" xr:uid="{00000000-0004-0000-0100-000006000000}"/>
    <hyperlink ref="F153" r:id="rId8" xr:uid="{00000000-0004-0000-0100-000007000000}"/>
    <hyperlink ref="F159" r:id="rId9" xr:uid="{00000000-0004-0000-0100-000008000000}"/>
    <hyperlink ref="F166" r:id="rId10" xr:uid="{00000000-0004-0000-0100-000009000000}"/>
    <hyperlink ref="F169" r:id="rId11" xr:uid="{00000000-0004-0000-0100-00000A000000}"/>
    <hyperlink ref="F172" r:id="rId12" xr:uid="{00000000-0004-0000-0100-00000B000000}"/>
    <hyperlink ref="F176" r:id="rId13" xr:uid="{00000000-0004-0000-0100-00000C000000}"/>
    <hyperlink ref="F186" r:id="rId14" xr:uid="{00000000-0004-0000-0100-00000D000000}"/>
    <hyperlink ref="F191" r:id="rId15" xr:uid="{00000000-0004-0000-0100-00000E000000}"/>
    <hyperlink ref="F196" r:id="rId16" xr:uid="{00000000-0004-0000-0100-00000F000000}"/>
    <hyperlink ref="F200" r:id="rId17" xr:uid="{00000000-0004-0000-0100-000010000000}"/>
    <hyperlink ref="F203" r:id="rId18" xr:uid="{00000000-0004-0000-0100-000011000000}"/>
    <hyperlink ref="F206" r:id="rId19" xr:uid="{00000000-0004-0000-0100-000012000000}"/>
    <hyperlink ref="F229" r:id="rId20" xr:uid="{00000000-0004-0000-0100-000013000000}"/>
    <hyperlink ref="F232" r:id="rId21" xr:uid="{00000000-0004-0000-0100-000014000000}"/>
    <hyperlink ref="F234" r:id="rId22" xr:uid="{00000000-0004-0000-0100-000015000000}"/>
    <hyperlink ref="F238" r:id="rId23" xr:uid="{00000000-0004-0000-0100-00001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87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>
      <c r="B4" s="20"/>
      <c r="D4" s="21" t="s">
        <v>105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21" t="str">
        <f>'Rekapitulace stavby'!K6</f>
        <v>Výsadba části LBC7 a části LBC9 v k.ú. Hrabětice</v>
      </c>
      <c r="F7" s="322"/>
      <c r="G7" s="322"/>
      <c r="H7" s="322"/>
      <c r="L7" s="20"/>
    </row>
    <row r="8" spans="2:46" ht="12" customHeight="1">
      <c r="B8" s="20"/>
      <c r="D8" s="27" t="s">
        <v>106</v>
      </c>
      <c r="L8" s="20"/>
    </row>
    <row r="9" spans="2:46" s="1" customFormat="1" ht="16.5" customHeight="1">
      <c r="B9" s="32"/>
      <c r="E9" s="321" t="s">
        <v>107</v>
      </c>
      <c r="F9" s="323"/>
      <c r="G9" s="323"/>
      <c r="H9" s="323"/>
      <c r="L9" s="32"/>
    </row>
    <row r="10" spans="2:46" s="1" customFormat="1" ht="12" customHeight="1">
      <c r="B10" s="32"/>
      <c r="D10" s="27" t="s">
        <v>457</v>
      </c>
      <c r="L10" s="32"/>
    </row>
    <row r="11" spans="2:46" s="1" customFormat="1" ht="16.5" customHeight="1">
      <c r="B11" s="32"/>
      <c r="E11" s="285" t="s">
        <v>458</v>
      </c>
      <c r="F11" s="323"/>
      <c r="G11" s="323"/>
      <c r="H11" s="323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9. 5. 2025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108</v>
      </c>
      <c r="I17" s="27" t="s">
        <v>29</v>
      </c>
      <c r="J17" s="25" t="s">
        <v>30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24" t="str">
        <f>'Rekapitulace stavby'!E14</f>
        <v>Vyplň údaj</v>
      </c>
      <c r="F20" s="291"/>
      <c r="G20" s="291"/>
      <c r="H20" s="29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33</v>
      </c>
      <c r="I22" s="27" t="s">
        <v>26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 </v>
      </c>
      <c r="I23" s="27" t="s">
        <v>29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36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29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37</v>
      </c>
      <c r="L28" s="32"/>
    </row>
    <row r="29" spans="2:12" s="7" customFormat="1" ht="16.5" customHeight="1">
      <c r="B29" s="91"/>
      <c r="E29" s="296" t="s">
        <v>19</v>
      </c>
      <c r="F29" s="296"/>
      <c r="G29" s="296"/>
      <c r="H29" s="296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39</v>
      </c>
      <c r="J32" s="63">
        <f>ROUND(J87,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41</v>
      </c>
      <c r="I34" s="35" t="s">
        <v>40</v>
      </c>
      <c r="J34" s="35" t="s">
        <v>42</v>
      </c>
      <c r="L34" s="32"/>
    </row>
    <row r="35" spans="2:12" s="1" customFormat="1" ht="14.45" customHeight="1">
      <c r="B35" s="32"/>
      <c r="D35" s="52" t="s">
        <v>43</v>
      </c>
      <c r="E35" s="27" t="s">
        <v>44</v>
      </c>
      <c r="F35" s="83">
        <f>ROUND((SUM(BE87:BE119)),  2)</f>
        <v>0</v>
      </c>
      <c r="I35" s="93">
        <v>0.21</v>
      </c>
      <c r="J35" s="83">
        <f>ROUND(((SUM(BE87:BE119))*I35),  2)</f>
        <v>0</v>
      </c>
      <c r="L35" s="32"/>
    </row>
    <row r="36" spans="2:12" s="1" customFormat="1" ht="14.45" customHeight="1">
      <c r="B36" s="32"/>
      <c r="E36" s="27" t="s">
        <v>45</v>
      </c>
      <c r="F36" s="83">
        <f>ROUND((SUM(BF87:BF119)),  2)</f>
        <v>0</v>
      </c>
      <c r="I36" s="93">
        <v>0.12</v>
      </c>
      <c r="J36" s="83">
        <f>ROUND(((SUM(BF87:BF119))*I36),  2)</f>
        <v>0</v>
      </c>
      <c r="L36" s="32"/>
    </row>
    <row r="37" spans="2:12" s="1" customFormat="1" ht="14.45" hidden="1" customHeight="1">
      <c r="B37" s="32"/>
      <c r="E37" s="27" t="s">
        <v>46</v>
      </c>
      <c r="F37" s="83">
        <f>ROUND((SUM(BG87:BG119)),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47</v>
      </c>
      <c r="F38" s="83">
        <f>ROUND((SUM(BH87:BH119)),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48</v>
      </c>
      <c r="F39" s="83">
        <f>ROUND((SUM(BI87:BI119)),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49</v>
      </c>
      <c r="E41" s="54"/>
      <c r="F41" s="54"/>
      <c r="G41" s="96" t="s">
        <v>50</v>
      </c>
      <c r="H41" s="97" t="s">
        <v>51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109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321" t="str">
        <f>E7</f>
        <v>Výsadba části LBC7 a části LBC9 v k.ú. Hrabětice</v>
      </c>
      <c r="F50" s="322"/>
      <c r="G50" s="322"/>
      <c r="H50" s="322"/>
      <c r="L50" s="32"/>
    </row>
    <row r="51" spans="2:47" ht="12" customHeight="1">
      <c r="B51" s="20"/>
      <c r="C51" s="27" t="s">
        <v>106</v>
      </c>
      <c r="L51" s="20"/>
    </row>
    <row r="52" spans="2:47" s="1" customFormat="1" ht="16.5" customHeight="1">
      <c r="B52" s="32"/>
      <c r="E52" s="321" t="s">
        <v>107</v>
      </c>
      <c r="F52" s="323"/>
      <c r="G52" s="323"/>
      <c r="H52" s="323"/>
      <c r="L52" s="32"/>
    </row>
    <row r="53" spans="2:47" s="1" customFormat="1" ht="12" customHeight="1">
      <c r="B53" s="32"/>
      <c r="C53" s="27" t="s">
        <v>457</v>
      </c>
      <c r="L53" s="32"/>
    </row>
    <row r="54" spans="2:47" s="1" customFormat="1" ht="16.5" customHeight="1">
      <c r="B54" s="32"/>
      <c r="E54" s="285" t="str">
        <f>E11</f>
        <v>1-1 - LBC7  následná péče 1.rok</v>
      </c>
      <c r="F54" s="323"/>
      <c r="G54" s="323"/>
      <c r="H54" s="323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Hrabětice</v>
      </c>
      <c r="I56" s="27" t="s">
        <v>23</v>
      </c>
      <c r="J56" s="49" t="str">
        <f>IF(J14="","",J14)</f>
        <v>9. 5. 2025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>ČŘ-SPÚ</v>
      </c>
      <c r="I58" s="27" t="s">
        <v>33</v>
      </c>
      <c r="J58" s="30" t="str">
        <f>E23</f>
        <v xml:space="preserve"> </v>
      </c>
      <c r="L58" s="32"/>
    </row>
    <row r="59" spans="2:47" s="1" customFormat="1" ht="15.2" customHeight="1">
      <c r="B59" s="32"/>
      <c r="C59" s="27" t="s">
        <v>31</v>
      </c>
      <c r="F59" s="25" t="str">
        <f>IF(E20="","",E20)</f>
        <v>Vyplň údaj</v>
      </c>
      <c r="I59" s="27" t="s">
        <v>36</v>
      </c>
      <c r="J59" s="30" t="str">
        <f>E26</f>
        <v xml:space="preserve"> 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110</v>
      </c>
      <c r="D61" s="94"/>
      <c r="E61" s="94"/>
      <c r="F61" s="94"/>
      <c r="G61" s="94"/>
      <c r="H61" s="94"/>
      <c r="I61" s="94"/>
      <c r="J61" s="101" t="s">
        <v>111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71</v>
      </c>
      <c r="J63" s="63">
        <f>J87</f>
        <v>0</v>
      </c>
      <c r="L63" s="32"/>
      <c r="AU63" s="17" t="s">
        <v>112</v>
      </c>
    </row>
    <row r="64" spans="2:47" s="8" customFormat="1" ht="24.95" customHeight="1">
      <c r="B64" s="103"/>
      <c r="D64" s="104" t="s">
        <v>113</v>
      </c>
      <c r="E64" s="105"/>
      <c r="F64" s="105"/>
      <c r="G64" s="105"/>
      <c r="H64" s="105"/>
      <c r="I64" s="105"/>
      <c r="J64" s="106">
        <f>J88</f>
        <v>0</v>
      </c>
      <c r="L64" s="103"/>
    </row>
    <row r="65" spans="2:12" s="9" customFormat="1" ht="19.899999999999999" customHeight="1">
      <c r="B65" s="107"/>
      <c r="D65" s="108" t="s">
        <v>459</v>
      </c>
      <c r="E65" s="109"/>
      <c r="F65" s="109"/>
      <c r="G65" s="109"/>
      <c r="H65" s="109"/>
      <c r="I65" s="109"/>
      <c r="J65" s="110">
        <f>J89</f>
        <v>0</v>
      </c>
      <c r="L65" s="107"/>
    </row>
    <row r="66" spans="2:12" s="1" customFormat="1" ht="21.75" customHeight="1">
      <c r="B66" s="32"/>
      <c r="L66" s="32"/>
    </row>
    <row r="67" spans="2:12" s="1" customFormat="1" ht="6.95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5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>
      <c r="B72" s="32"/>
      <c r="C72" s="21" t="s">
        <v>125</v>
      </c>
      <c r="L72" s="32"/>
    </row>
    <row r="73" spans="2:12" s="1" customFormat="1" ht="6.95" customHeight="1">
      <c r="B73" s="32"/>
      <c r="L73" s="32"/>
    </row>
    <row r="74" spans="2:12" s="1" customFormat="1" ht="12" customHeight="1">
      <c r="B74" s="32"/>
      <c r="C74" s="27" t="s">
        <v>16</v>
      </c>
      <c r="L74" s="32"/>
    </row>
    <row r="75" spans="2:12" s="1" customFormat="1" ht="16.5" customHeight="1">
      <c r="B75" s="32"/>
      <c r="E75" s="321" t="str">
        <f>E7</f>
        <v>Výsadba části LBC7 a části LBC9 v k.ú. Hrabětice</v>
      </c>
      <c r="F75" s="322"/>
      <c r="G75" s="322"/>
      <c r="H75" s="322"/>
      <c r="L75" s="32"/>
    </row>
    <row r="76" spans="2:12" ht="12" customHeight="1">
      <c r="B76" s="20"/>
      <c r="C76" s="27" t="s">
        <v>106</v>
      </c>
      <c r="L76" s="20"/>
    </row>
    <row r="77" spans="2:12" s="1" customFormat="1" ht="16.5" customHeight="1">
      <c r="B77" s="32"/>
      <c r="E77" s="321" t="s">
        <v>107</v>
      </c>
      <c r="F77" s="323"/>
      <c r="G77" s="323"/>
      <c r="H77" s="323"/>
      <c r="L77" s="32"/>
    </row>
    <row r="78" spans="2:12" s="1" customFormat="1" ht="12" customHeight="1">
      <c r="B78" s="32"/>
      <c r="C78" s="27" t="s">
        <v>457</v>
      </c>
      <c r="L78" s="32"/>
    </row>
    <row r="79" spans="2:12" s="1" customFormat="1" ht="16.5" customHeight="1">
      <c r="B79" s="32"/>
      <c r="E79" s="285" t="str">
        <f>E11</f>
        <v>1-1 - LBC7  následná péče 1.rok</v>
      </c>
      <c r="F79" s="323"/>
      <c r="G79" s="323"/>
      <c r="H79" s="323"/>
      <c r="L79" s="32"/>
    </row>
    <row r="80" spans="2:12" s="1" customFormat="1" ht="6.95" customHeight="1">
      <c r="B80" s="32"/>
      <c r="L80" s="32"/>
    </row>
    <row r="81" spans="2:65" s="1" customFormat="1" ht="12" customHeight="1">
      <c r="B81" s="32"/>
      <c r="C81" s="27" t="s">
        <v>21</v>
      </c>
      <c r="F81" s="25" t="str">
        <f>F14</f>
        <v>Hrabětice</v>
      </c>
      <c r="I81" s="27" t="s">
        <v>23</v>
      </c>
      <c r="J81" s="49" t="str">
        <f>IF(J14="","",J14)</f>
        <v>9. 5. 2025</v>
      </c>
      <c r="L81" s="32"/>
    </row>
    <row r="82" spans="2:65" s="1" customFormat="1" ht="6.95" customHeight="1">
      <c r="B82" s="32"/>
      <c r="L82" s="32"/>
    </row>
    <row r="83" spans="2:65" s="1" customFormat="1" ht="15.2" customHeight="1">
      <c r="B83" s="32"/>
      <c r="C83" s="27" t="s">
        <v>25</v>
      </c>
      <c r="F83" s="25" t="str">
        <f>E17</f>
        <v>ČŘ-SPÚ</v>
      </c>
      <c r="I83" s="27" t="s">
        <v>33</v>
      </c>
      <c r="J83" s="30" t="str">
        <f>E23</f>
        <v xml:space="preserve"> </v>
      </c>
      <c r="L83" s="32"/>
    </row>
    <row r="84" spans="2:65" s="1" customFormat="1" ht="15.2" customHeight="1">
      <c r="B84" s="32"/>
      <c r="C84" s="27" t="s">
        <v>31</v>
      </c>
      <c r="F84" s="25" t="str">
        <f>IF(E20="","",E20)</f>
        <v>Vyplň údaj</v>
      </c>
      <c r="I84" s="27" t="s">
        <v>36</v>
      </c>
      <c r="J84" s="30" t="str">
        <f>E26</f>
        <v xml:space="preserve"> 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11"/>
      <c r="C86" s="112" t="s">
        <v>126</v>
      </c>
      <c r="D86" s="113" t="s">
        <v>58</v>
      </c>
      <c r="E86" s="113" t="s">
        <v>54</v>
      </c>
      <c r="F86" s="113" t="s">
        <v>55</v>
      </c>
      <c r="G86" s="113" t="s">
        <v>127</v>
      </c>
      <c r="H86" s="113" t="s">
        <v>128</v>
      </c>
      <c r="I86" s="113" t="s">
        <v>129</v>
      </c>
      <c r="J86" s="114" t="s">
        <v>111</v>
      </c>
      <c r="K86" s="115" t="s">
        <v>130</v>
      </c>
      <c r="L86" s="111"/>
      <c r="M86" s="56" t="s">
        <v>19</v>
      </c>
      <c r="N86" s="57" t="s">
        <v>43</v>
      </c>
      <c r="O86" s="57" t="s">
        <v>131</v>
      </c>
      <c r="P86" s="57" t="s">
        <v>132</v>
      </c>
      <c r="Q86" s="57" t="s">
        <v>133</v>
      </c>
      <c r="R86" s="57" t="s">
        <v>134</v>
      </c>
      <c r="S86" s="57" t="s">
        <v>135</v>
      </c>
      <c r="T86" s="58" t="s">
        <v>136</v>
      </c>
    </row>
    <row r="87" spans="2:65" s="1" customFormat="1" ht="22.9" customHeight="1">
      <c r="B87" s="32"/>
      <c r="C87" s="61" t="s">
        <v>137</v>
      </c>
      <c r="J87" s="116">
        <f>BK87</f>
        <v>0</v>
      </c>
      <c r="L87" s="32"/>
      <c r="M87" s="59"/>
      <c r="N87" s="50"/>
      <c r="O87" s="50"/>
      <c r="P87" s="117">
        <f>P88</f>
        <v>0</v>
      </c>
      <c r="Q87" s="50"/>
      <c r="R87" s="117">
        <f>R88</f>
        <v>1.9340000000000002</v>
      </c>
      <c r="S87" s="50"/>
      <c r="T87" s="118">
        <f>T88</f>
        <v>0</v>
      </c>
      <c r="AT87" s="17" t="s">
        <v>72</v>
      </c>
      <c r="AU87" s="17" t="s">
        <v>112</v>
      </c>
      <c r="BK87" s="119">
        <f>BK88</f>
        <v>0</v>
      </c>
    </row>
    <row r="88" spans="2:65" s="11" customFormat="1" ht="25.9" customHeight="1">
      <c r="B88" s="120"/>
      <c r="D88" s="121" t="s">
        <v>72</v>
      </c>
      <c r="E88" s="122" t="s">
        <v>138</v>
      </c>
      <c r="F88" s="122" t="s">
        <v>139</v>
      </c>
      <c r="I88" s="123"/>
      <c r="J88" s="124">
        <f>BK88</f>
        <v>0</v>
      </c>
      <c r="L88" s="120"/>
      <c r="M88" s="125"/>
      <c r="P88" s="126">
        <f>P89</f>
        <v>0</v>
      </c>
      <c r="R88" s="126">
        <f>R89</f>
        <v>1.9340000000000002</v>
      </c>
      <c r="T88" s="127">
        <f>T89</f>
        <v>0</v>
      </c>
      <c r="AR88" s="121" t="s">
        <v>77</v>
      </c>
      <c r="AT88" s="128" t="s">
        <v>72</v>
      </c>
      <c r="AU88" s="128" t="s">
        <v>73</v>
      </c>
      <c r="AY88" s="121" t="s">
        <v>140</v>
      </c>
      <c r="BK88" s="129">
        <f>BK89</f>
        <v>0</v>
      </c>
    </row>
    <row r="89" spans="2:65" s="11" customFormat="1" ht="22.9" customHeight="1">
      <c r="B89" s="120"/>
      <c r="D89" s="121" t="s">
        <v>72</v>
      </c>
      <c r="E89" s="130" t="s">
        <v>85</v>
      </c>
      <c r="F89" s="130" t="s">
        <v>460</v>
      </c>
      <c r="I89" s="123"/>
      <c r="J89" s="131">
        <f>BK89</f>
        <v>0</v>
      </c>
      <c r="L89" s="120"/>
      <c r="M89" s="125"/>
      <c r="P89" s="126">
        <f>SUM(P90:P119)</f>
        <v>0</v>
      </c>
      <c r="R89" s="126">
        <f>SUM(R90:R119)</f>
        <v>1.9340000000000002</v>
      </c>
      <c r="T89" s="127">
        <f>SUM(T90:T119)</f>
        <v>0</v>
      </c>
      <c r="AR89" s="121" t="s">
        <v>77</v>
      </c>
      <c r="AT89" s="128" t="s">
        <v>72</v>
      </c>
      <c r="AU89" s="128" t="s">
        <v>77</v>
      </c>
      <c r="AY89" s="121" t="s">
        <v>140</v>
      </c>
      <c r="BK89" s="129">
        <f>SUM(BK90:BK119)</f>
        <v>0</v>
      </c>
    </row>
    <row r="90" spans="2:65" s="1" customFormat="1" ht="16.5" customHeight="1">
      <c r="B90" s="32"/>
      <c r="C90" s="132" t="s">
        <v>77</v>
      </c>
      <c r="D90" s="132" t="s">
        <v>142</v>
      </c>
      <c r="E90" s="133" t="s">
        <v>461</v>
      </c>
      <c r="F90" s="134" t="s">
        <v>462</v>
      </c>
      <c r="G90" s="135" t="s">
        <v>145</v>
      </c>
      <c r="H90" s="136">
        <v>47598</v>
      </c>
      <c r="I90" s="137"/>
      <c r="J90" s="138">
        <f>ROUND(I90*H90,2)</f>
        <v>0</v>
      </c>
      <c r="K90" s="139"/>
      <c r="L90" s="32"/>
      <c r="M90" s="140" t="s">
        <v>19</v>
      </c>
      <c r="N90" s="141" t="s">
        <v>44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146</v>
      </c>
      <c r="AT90" s="144" t="s">
        <v>142</v>
      </c>
      <c r="AU90" s="144" t="s">
        <v>81</v>
      </c>
      <c r="AY90" s="17" t="s">
        <v>140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7" t="s">
        <v>77</v>
      </c>
      <c r="BK90" s="145">
        <f>ROUND(I90*H90,2)</f>
        <v>0</v>
      </c>
      <c r="BL90" s="17" t="s">
        <v>146</v>
      </c>
      <c r="BM90" s="144" t="s">
        <v>463</v>
      </c>
    </row>
    <row r="91" spans="2:65" s="1" customFormat="1" ht="11.25">
      <c r="B91" s="32"/>
      <c r="D91" s="146" t="s">
        <v>148</v>
      </c>
      <c r="F91" s="147" t="s">
        <v>464</v>
      </c>
      <c r="I91" s="148"/>
      <c r="L91" s="32"/>
      <c r="M91" s="149"/>
      <c r="T91" s="53"/>
      <c r="AT91" s="17" t="s">
        <v>148</v>
      </c>
      <c r="AU91" s="17" t="s">
        <v>81</v>
      </c>
    </row>
    <row r="92" spans="2:65" s="12" customFormat="1" ht="11.25">
      <c r="B92" s="150"/>
      <c r="D92" s="151" t="s">
        <v>150</v>
      </c>
      <c r="E92" s="152" t="s">
        <v>19</v>
      </c>
      <c r="F92" s="153" t="s">
        <v>465</v>
      </c>
      <c r="H92" s="154">
        <v>47598</v>
      </c>
      <c r="I92" s="155"/>
      <c r="L92" s="150"/>
      <c r="M92" s="156"/>
      <c r="T92" s="157"/>
      <c r="AT92" s="152" t="s">
        <v>150</v>
      </c>
      <c r="AU92" s="152" t="s">
        <v>81</v>
      </c>
      <c r="AV92" s="12" t="s">
        <v>81</v>
      </c>
      <c r="AW92" s="12" t="s">
        <v>35</v>
      </c>
      <c r="AX92" s="12" t="s">
        <v>77</v>
      </c>
      <c r="AY92" s="152" t="s">
        <v>140</v>
      </c>
    </row>
    <row r="93" spans="2:65" s="13" customFormat="1" ht="11.25">
      <c r="B93" s="158"/>
      <c r="D93" s="151" t="s">
        <v>150</v>
      </c>
      <c r="E93" s="159" t="s">
        <v>19</v>
      </c>
      <c r="F93" s="160" t="s">
        <v>466</v>
      </c>
      <c r="H93" s="159" t="s">
        <v>19</v>
      </c>
      <c r="I93" s="161"/>
      <c r="L93" s="158"/>
      <c r="M93" s="162"/>
      <c r="T93" s="163"/>
      <c r="AT93" s="159" t="s">
        <v>150</v>
      </c>
      <c r="AU93" s="159" t="s">
        <v>81</v>
      </c>
      <c r="AV93" s="13" t="s">
        <v>77</v>
      </c>
      <c r="AW93" s="13" t="s">
        <v>35</v>
      </c>
      <c r="AX93" s="13" t="s">
        <v>73</v>
      </c>
      <c r="AY93" s="159" t="s">
        <v>140</v>
      </c>
    </row>
    <row r="94" spans="2:65" s="1" customFormat="1" ht="16.5" customHeight="1">
      <c r="B94" s="32"/>
      <c r="C94" s="132" t="s">
        <v>81</v>
      </c>
      <c r="D94" s="132" t="s">
        <v>142</v>
      </c>
      <c r="E94" s="133" t="s">
        <v>310</v>
      </c>
      <c r="F94" s="134" t="s">
        <v>311</v>
      </c>
      <c r="G94" s="135" t="s">
        <v>145</v>
      </c>
      <c r="H94" s="136">
        <v>96.7</v>
      </c>
      <c r="I94" s="137"/>
      <c r="J94" s="138">
        <f>ROUND(I94*H94,2)</f>
        <v>0</v>
      </c>
      <c r="K94" s="139"/>
      <c r="L94" s="32"/>
      <c r="M94" s="140" t="s">
        <v>19</v>
      </c>
      <c r="N94" s="141" t="s">
        <v>44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146</v>
      </c>
      <c r="AT94" s="144" t="s">
        <v>142</v>
      </c>
      <c r="AU94" s="144" t="s">
        <v>81</v>
      </c>
      <c r="AY94" s="17" t="s">
        <v>140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7" t="s">
        <v>77</v>
      </c>
      <c r="BK94" s="145">
        <f>ROUND(I94*H94,2)</f>
        <v>0</v>
      </c>
      <c r="BL94" s="17" t="s">
        <v>146</v>
      </c>
      <c r="BM94" s="144" t="s">
        <v>467</v>
      </c>
    </row>
    <row r="95" spans="2:65" s="1" customFormat="1" ht="11.25">
      <c r="B95" s="32"/>
      <c r="D95" s="146" t="s">
        <v>148</v>
      </c>
      <c r="F95" s="147" t="s">
        <v>313</v>
      </c>
      <c r="I95" s="148"/>
      <c r="L95" s="32"/>
      <c r="M95" s="149"/>
      <c r="T95" s="53"/>
      <c r="AT95" s="17" t="s">
        <v>148</v>
      </c>
      <c r="AU95" s="17" t="s">
        <v>81</v>
      </c>
    </row>
    <row r="96" spans="2:65" s="12" customFormat="1" ht="11.25">
      <c r="B96" s="150"/>
      <c r="D96" s="151" t="s">
        <v>150</v>
      </c>
      <c r="E96" s="152" t="s">
        <v>19</v>
      </c>
      <c r="F96" s="153" t="s">
        <v>468</v>
      </c>
      <c r="H96" s="154">
        <v>96.7</v>
      </c>
      <c r="I96" s="155"/>
      <c r="L96" s="150"/>
      <c r="M96" s="156"/>
      <c r="T96" s="157"/>
      <c r="AT96" s="152" t="s">
        <v>150</v>
      </c>
      <c r="AU96" s="152" t="s">
        <v>81</v>
      </c>
      <c r="AV96" s="12" t="s">
        <v>81</v>
      </c>
      <c r="AW96" s="12" t="s">
        <v>35</v>
      </c>
      <c r="AX96" s="12" t="s">
        <v>77</v>
      </c>
      <c r="AY96" s="152" t="s">
        <v>140</v>
      </c>
    </row>
    <row r="97" spans="2:65" s="13" customFormat="1" ht="11.25">
      <c r="B97" s="158"/>
      <c r="D97" s="151" t="s">
        <v>150</v>
      </c>
      <c r="E97" s="159" t="s">
        <v>19</v>
      </c>
      <c r="F97" s="160" t="s">
        <v>469</v>
      </c>
      <c r="H97" s="159" t="s">
        <v>19</v>
      </c>
      <c r="I97" s="161"/>
      <c r="L97" s="158"/>
      <c r="M97" s="162"/>
      <c r="T97" s="163"/>
      <c r="AT97" s="159" t="s">
        <v>150</v>
      </c>
      <c r="AU97" s="159" t="s">
        <v>81</v>
      </c>
      <c r="AV97" s="13" t="s">
        <v>77</v>
      </c>
      <c r="AW97" s="13" t="s">
        <v>35</v>
      </c>
      <c r="AX97" s="13" t="s">
        <v>73</v>
      </c>
      <c r="AY97" s="159" t="s">
        <v>140</v>
      </c>
    </row>
    <row r="98" spans="2:65" s="1" customFormat="1" ht="16.5" customHeight="1">
      <c r="B98" s="32"/>
      <c r="C98" s="164" t="s">
        <v>160</v>
      </c>
      <c r="D98" s="164" t="s">
        <v>153</v>
      </c>
      <c r="E98" s="165" t="s">
        <v>316</v>
      </c>
      <c r="F98" s="166" t="s">
        <v>317</v>
      </c>
      <c r="G98" s="167" t="s">
        <v>318</v>
      </c>
      <c r="H98" s="168">
        <v>9.67</v>
      </c>
      <c r="I98" s="169"/>
      <c r="J98" s="170">
        <f>ROUND(I98*H98,2)</f>
        <v>0</v>
      </c>
      <c r="K98" s="171"/>
      <c r="L98" s="172"/>
      <c r="M98" s="173" t="s">
        <v>19</v>
      </c>
      <c r="N98" s="174" t="s">
        <v>44</v>
      </c>
      <c r="P98" s="142">
        <f>O98*H98</f>
        <v>0</v>
      </c>
      <c r="Q98" s="142">
        <v>0.2</v>
      </c>
      <c r="R98" s="142">
        <f>Q98*H98</f>
        <v>1.9340000000000002</v>
      </c>
      <c r="S98" s="142">
        <v>0</v>
      </c>
      <c r="T98" s="143">
        <f>S98*H98</f>
        <v>0</v>
      </c>
      <c r="AR98" s="144" t="s">
        <v>157</v>
      </c>
      <c r="AT98" s="144" t="s">
        <v>153</v>
      </c>
      <c r="AU98" s="144" t="s">
        <v>81</v>
      </c>
      <c r="AY98" s="17" t="s">
        <v>140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7" t="s">
        <v>77</v>
      </c>
      <c r="BK98" s="145">
        <f>ROUND(I98*H98,2)</f>
        <v>0</v>
      </c>
      <c r="BL98" s="17" t="s">
        <v>146</v>
      </c>
      <c r="BM98" s="144" t="s">
        <v>470</v>
      </c>
    </row>
    <row r="99" spans="2:65" s="12" customFormat="1" ht="11.25">
      <c r="B99" s="150"/>
      <c r="D99" s="151" t="s">
        <v>150</v>
      </c>
      <c r="E99" s="152" t="s">
        <v>19</v>
      </c>
      <c r="F99" s="153" t="s">
        <v>471</v>
      </c>
      <c r="H99" s="154">
        <v>9.67</v>
      </c>
      <c r="I99" s="155"/>
      <c r="L99" s="150"/>
      <c r="M99" s="156"/>
      <c r="T99" s="157"/>
      <c r="AT99" s="152" t="s">
        <v>150</v>
      </c>
      <c r="AU99" s="152" t="s">
        <v>81</v>
      </c>
      <c r="AV99" s="12" t="s">
        <v>81</v>
      </c>
      <c r="AW99" s="12" t="s">
        <v>35</v>
      </c>
      <c r="AX99" s="12" t="s">
        <v>77</v>
      </c>
      <c r="AY99" s="152" t="s">
        <v>140</v>
      </c>
    </row>
    <row r="100" spans="2:65" s="1" customFormat="1" ht="21.75" customHeight="1">
      <c r="B100" s="32"/>
      <c r="C100" s="132" t="s">
        <v>146</v>
      </c>
      <c r="D100" s="132" t="s">
        <v>142</v>
      </c>
      <c r="E100" s="133" t="s">
        <v>472</v>
      </c>
      <c r="F100" s="134" t="s">
        <v>473</v>
      </c>
      <c r="G100" s="135" t="s">
        <v>474</v>
      </c>
      <c r="H100" s="136">
        <v>19.34</v>
      </c>
      <c r="I100" s="137"/>
      <c r="J100" s="138">
        <f>ROUND(I100*H100,2)</f>
        <v>0</v>
      </c>
      <c r="K100" s="139"/>
      <c r="L100" s="32"/>
      <c r="M100" s="140" t="s">
        <v>19</v>
      </c>
      <c r="N100" s="141" t="s">
        <v>44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146</v>
      </c>
      <c r="AT100" s="144" t="s">
        <v>142</v>
      </c>
      <c r="AU100" s="144" t="s">
        <v>81</v>
      </c>
      <c r="AY100" s="17" t="s">
        <v>140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7" t="s">
        <v>77</v>
      </c>
      <c r="BK100" s="145">
        <f>ROUND(I100*H100,2)</f>
        <v>0</v>
      </c>
      <c r="BL100" s="17" t="s">
        <v>146</v>
      </c>
      <c r="BM100" s="144" t="s">
        <v>475</v>
      </c>
    </row>
    <row r="101" spans="2:65" s="1" customFormat="1" ht="11.25">
      <c r="B101" s="32"/>
      <c r="D101" s="146" t="s">
        <v>148</v>
      </c>
      <c r="F101" s="147" t="s">
        <v>476</v>
      </c>
      <c r="I101" s="148"/>
      <c r="L101" s="32"/>
      <c r="M101" s="149"/>
      <c r="T101" s="53"/>
      <c r="AT101" s="17" t="s">
        <v>148</v>
      </c>
      <c r="AU101" s="17" t="s">
        <v>81</v>
      </c>
    </row>
    <row r="102" spans="2:65" s="12" customFormat="1" ht="11.25">
      <c r="B102" s="150"/>
      <c r="D102" s="151" t="s">
        <v>150</v>
      </c>
      <c r="E102" s="152" t="s">
        <v>19</v>
      </c>
      <c r="F102" s="153" t="s">
        <v>477</v>
      </c>
      <c r="H102" s="154">
        <v>19.34</v>
      </c>
      <c r="I102" s="155"/>
      <c r="L102" s="150"/>
      <c r="M102" s="156"/>
      <c r="T102" s="157"/>
      <c r="AT102" s="152" t="s">
        <v>150</v>
      </c>
      <c r="AU102" s="152" t="s">
        <v>81</v>
      </c>
      <c r="AV102" s="12" t="s">
        <v>81</v>
      </c>
      <c r="AW102" s="12" t="s">
        <v>35</v>
      </c>
      <c r="AX102" s="12" t="s">
        <v>77</v>
      </c>
      <c r="AY102" s="152" t="s">
        <v>140</v>
      </c>
    </row>
    <row r="103" spans="2:65" s="13" customFormat="1" ht="11.25">
      <c r="B103" s="158"/>
      <c r="D103" s="151" t="s">
        <v>150</v>
      </c>
      <c r="E103" s="159" t="s">
        <v>19</v>
      </c>
      <c r="F103" s="160" t="s">
        <v>478</v>
      </c>
      <c r="H103" s="159" t="s">
        <v>19</v>
      </c>
      <c r="I103" s="161"/>
      <c r="L103" s="158"/>
      <c r="M103" s="162"/>
      <c r="T103" s="163"/>
      <c r="AT103" s="159" t="s">
        <v>150</v>
      </c>
      <c r="AU103" s="159" t="s">
        <v>81</v>
      </c>
      <c r="AV103" s="13" t="s">
        <v>77</v>
      </c>
      <c r="AW103" s="13" t="s">
        <v>35</v>
      </c>
      <c r="AX103" s="13" t="s">
        <v>73</v>
      </c>
      <c r="AY103" s="159" t="s">
        <v>140</v>
      </c>
    </row>
    <row r="104" spans="2:65" s="1" customFormat="1" ht="16.5" customHeight="1">
      <c r="B104" s="32"/>
      <c r="C104" s="132" t="s">
        <v>173</v>
      </c>
      <c r="D104" s="132" t="s">
        <v>142</v>
      </c>
      <c r="E104" s="133" t="s">
        <v>322</v>
      </c>
      <c r="F104" s="134" t="s">
        <v>323</v>
      </c>
      <c r="G104" s="135" t="s">
        <v>241</v>
      </c>
      <c r="H104" s="136">
        <v>1567</v>
      </c>
      <c r="I104" s="137"/>
      <c r="J104" s="138">
        <f>ROUND(I104*H104,2)</f>
        <v>0</v>
      </c>
      <c r="K104" s="139"/>
      <c r="L104" s="32"/>
      <c r="M104" s="140" t="s">
        <v>19</v>
      </c>
      <c r="N104" s="141" t="s">
        <v>44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146</v>
      </c>
      <c r="AT104" s="144" t="s">
        <v>142</v>
      </c>
      <c r="AU104" s="144" t="s">
        <v>81</v>
      </c>
      <c r="AY104" s="17" t="s">
        <v>140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7" t="s">
        <v>77</v>
      </c>
      <c r="BK104" s="145">
        <f>ROUND(I104*H104,2)</f>
        <v>0</v>
      </c>
      <c r="BL104" s="17" t="s">
        <v>146</v>
      </c>
      <c r="BM104" s="144" t="s">
        <v>479</v>
      </c>
    </row>
    <row r="105" spans="2:65" s="1" customFormat="1" ht="11.25">
      <c r="B105" s="32"/>
      <c r="D105" s="146" t="s">
        <v>148</v>
      </c>
      <c r="F105" s="147" t="s">
        <v>325</v>
      </c>
      <c r="I105" s="148"/>
      <c r="L105" s="32"/>
      <c r="M105" s="149"/>
      <c r="T105" s="53"/>
      <c r="AT105" s="17" t="s">
        <v>148</v>
      </c>
      <c r="AU105" s="17" t="s">
        <v>81</v>
      </c>
    </row>
    <row r="106" spans="2:65" s="12" customFormat="1" ht="11.25">
      <c r="B106" s="150"/>
      <c r="D106" s="151" t="s">
        <v>150</v>
      </c>
      <c r="E106" s="152" t="s">
        <v>19</v>
      </c>
      <c r="F106" s="153" t="s">
        <v>480</v>
      </c>
      <c r="H106" s="154">
        <v>1567</v>
      </c>
      <c r="I106" s="155"/>
      <c r="L106" s="150"/>
      <c r="M106" s="156"/>
      <c r="T106" s="157"/>
      <c r="AT106" s="152" t="s">
        <v>150</v>
      </c>
      <c r="AU106" s="152" t="s">
        <v>81</v>
      </c>
      <c r="AV106" s="12" t="s">
        <v>81</v>
      </c>
      <c r="AW106" s="12" t="s">
        <v>35</v>
      </c>
      <c r="AX106" s="12" t="s">
        <v>77</v>
      </c>
      <c r="AY106" s="152" t="s">
        <v>140</v>
      </c>
    </row>
    <row r="107" spans="2:65" s="13" customFormat="1" ht="11.25">
      <c r="B107" s="158"/>
      <c r="D107" s="151" t="s">
        <v>150</v>
      </c>
      <c r="E107" s="159" t="s">
        <v>19</v>
      </c>
      <c r="F107" s="160" t="s">
        <v>481</v>
      </c>
      <c r="H107" s="159" t="s">
        <v>19</v>
      </c>
      <c r="I107" s="161"/>
      <c r="L107" s="158"/>
      <c r="M107" s="162"/>
      <c r="T107" s="163"/>
      <c r="AT107" s="159" t="s">
        <v>150</v>
      </c>
      <c r="AU107" s="159" t="s">
        <v>81</v>
      </c>
      <c r="AV107" s="13" t="s">
        <v>77</v>
      </c>
      <c r="AW107" s="13" t="s">
        <v>35</v>
      </c>
      <c r="AX107" s="13" t="s">
        <v>73</v>
      </c>
      <c r="AY107" s="159" t="s">
        <v>140</v>
      </c>
    </row>
    <row r="108" spans="2:65" s="1" customFormat="1" ht="16.5" customHeight="1">
      <c r="B108" s="32"/>
      <c r="C108" s="164" t="s">
        <v>178</v>
      </c>
      <c r="D108" s="164" t="s">
        <v>153</v>
      </c>
      <c r="E108" s="165" t="s">
        <v>328</v>
      </c>
      <c r="F108" s="166" t="s">
        <v>329</v>
      </c>
      <c r="G108" s="167" t="s">
        <v>187</v>
      </c>
      <c r="H108" s="168">
        <v>6.2679999999999998</v>
      </c>
      <c r="I108" s="169"/>
      <c r="J108" s="170">
        <f>ROUND(I108*H108,2)</f>
        <v>0</v>
      </c>
      <c r="K108" s="171"/>
      <c r="L108" s="172"/>
      <c r="M108" s="173" t="s">
        <v>19</v>
      </c>
      <c r="N108" s="174" t="s">
        <v>44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157</v>
      </c>
      <c r="AT108" s="144" t="s">
        <v>153</v>
      </c>
      <c r="AU108" s="144" t="s">
        <v>81</v>
      </c>
      <c r="AY108" s="17" t="s">
        <v>140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7" t="s">
        <v>77</v>
      </c>
      <c r="BK108" s="145">
        <f>ROUND(I108*H108,2)</f>
        <v>0</v>
      </c>
      <c r="BL108" s="17" t="s">
        <v>146</v>
      </c>
      <c r="BM108" s="144" t="s">
        <v>482</v>
      </c>
    </row>
    <row r="109" spans="2:65" s="12" customFormat="1" ht="11.25">
      <c r="B109" s="150"/>
      <c r="D109" s="151" t="s">
        <v>150</v>
      </c>
      <c r="E109" s="152" t="s">
        <v>19</v>
      </c>
      <c r="F109" s="153" t="s">
        <v>331</v>
      </c>
      <c r="H109" s="154">
        <v>6.2679999999999998</v>
      </c>
      <c r="I109" s="155"/>
      <c r="L109" s="150"/>
      <c r="M109" s="156"/>
      <c r="T109" s="157"/>
      <c r="AT109" s="152" t="s">
        <v>150</v>
      </c>
      <c r="AU109" s="152" t="s">
        <v>81</v>
      </c>
      <c r="AV109" s="12" t="s">
        <v>81</v>
      </c>
      <c r="AW109" s="12" t="s">
        <v>35</v>
      </c>
      <c r="AX109" s="12" t="s">
        <v>77</v>
      </c>
      <c r="AY109" s="152" t="s">
        <v>140</v>
      </c>
    </row>
    <row r="110" spans="2:65" s="1" customFormat="1" ht="16.5" customHeight="1">
      <c r="B110" s="32"/>
      <c r="C110" s="132" t="s">
        <v>184</v>
      </c>
      <c r="D110" s="132" t="s">
        <v>142</v>
      </c>
      <c r="E110" s="133" t="s">
        <v>333</v>
      </c>
      <c r="F110" s="134" t="s">
        <v>334</v>
      </c>
      <c r="G110" s="135" t="s">
        <v>318</v>
      </c>
      <c r="H110" s="136">
        <v>115.15</v>
      </c>
      <c r="I110" s="137"/>
      <c r="J110" s="138">
        <f>ROUND(I110*H110,2)</f>
        <v>0</v>
      </c>
      <c r="K110" s="139"/>
      <c r="L110" s="32"/>
      <c r="M110" s="140" t="s">
        <v>19</v>
      </c>
      <c r="N110" s="141" t="s">
        <v>44</v>
      </c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44" t="s">
        <v>146</v>
      </c>
      <c r="AT110" s="144" t="s">
        <v>142</v>
      </c>
      <c r="AU110" s="144" t="s">
        <v>81</v>
      </c>
      <c r="AY110" s="17" t="s">
        <v>140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7" t="s">
        <v>77</v>
      </c>
      <c r="BK110" s="145">
        <f>ROUND(I110*H110,2)</f>
        <v>0</v>
      </c>
      <c r="BL110" s="17" t="s">
        <v>146</v>
      </c>
      <c r="BM110" s="144" t="s">
        <v>483</v>
      </c>
    </row>
    <row r="111" spans="2:65" s="1" customFormat="1" ht="11.25">
      <c r="B111" s="32"/>
      <c r="D111" s="146" t="s">
        <v>148</v>
      </c>
      <c r="F111" s="147" t="s">
        <v>336</v>
      </c>
      <c r="I111" s="148"/>
      <c r="L111" s="32"/>
      <c r="M111" s="149"/>
      <c r="T111" s="53"/>
      <c r="AT111" s="17" t="s">
        <v>148</v>
      </c>
      <c r="AU111" s="17" t="s">
        <v>81</v>
      </c>
    </row>
    <row r="112" spans="2:65" s="12" customFormat="1" ht="11.25">
      <c r="B112" s="150"/>
      <c r="D112" s="151" t="s">
        <v>150</v>
      </c>
      <c r="E112" s="152" t="s">
        <v>19</v>
      </c>
      <c r="F112" s="153" t="s">
        <v>484</v>
      </c>
      <c r="H112" s="154">
        <v>115.15</v>
      </c>
      <c r="I112" s="155"/>
      <c r="L112" s="150"/>
      <c r="M112" s="156"/>
      <c r="T112" s="157"/>
      <c r="AT112" s="152" t="s">
        <v>150</v>
      </c>
      <c r="AU112" s="152" t="s">
        <v>81</v>
      </c>
      <c r="AV112" s="12" t="s">
        <v>81</v>
      </c>
      <c r="AW112" s="12" t="s">
        <v>35</v>
      </c>
      <c r="AX112" s="12" t="s">
        <v>77</v>
      </c>
      <c r="AY112" s="152" t="s">
        <v>140</v>
      </c>
    </row>
    <row r="113" spans="2:65" s="13" customFormat="1" ht="11.25">
      <c r="B113" s="158"/>
      <c r="D113" s="151" t="s">
        <v>150</v>
      </c>
      <c r="E113" s="159" t="s">
        <v>19</v>
      </c>
      <c r="F113" s="160" t="s">
        <v>485</v>
      </c>
      <c r="H113" s="159" t="s">
        <v>19</v>
      </c>
      <c r="I113" s="161"/>
      <c r="L113" s="158"/>
      <c r="M113" s="162"/>
      <c r="T113" s="163"/>
      <c r="AT113" s="159" t="s">
        <v>150</v>
      </c>
      <c r="AU113" s="159" t="s">
        <v>81</v>
      </c>
      <c r="AV113" s="13" t="s">
        <v>77</v>
      </c>
      <c r="AW113" s="13" t="s">
        <v>35</v>
      </c>
      <c r="AX113" s="13" t="s">
        <v>73</v>
      </c>
      <c r="AY113" s="159" t="s">
        <v>140</v>
      </c>
    </row>
    <row r="114" spans="2:65" s="13" customFormat="1" ht="11.25">
      <c r="B114" s="158"/>
      <c r="D114" s="151" t="s">
        <v>150</v>
      </c>
      <c r="E114" s="159" t="s">
        <v>19</v>
      </c>
      <c r="F114" s="160" t="s">
        <v>486</v>
      </c>
      <c r="H114" s="159" t="s">
        <v>19</v>
      </c>
      <c r="I114" s="161"/>
      <c r="L114" s="158"/>
      <c r="M114" s="162"/>
      <c r="T114" s="163"/>
      <c r="AT114" s="159" t="s">
        <v>150</v>
      </c>
      <c r="AU114" s="159" t="s">
        <v>81</v>
      </c>
      <c r="AV114" s="13" t="s">
        <v>77</v>
      </c>
      <c r="AW114" s="13" t="s">
        <v>35</v>
      </c>
      <c r="AX114" s="13" t="s">
        <v>73</v>
      </c>
      <c r="AY114" s="159" t="s">
        <v>140</v>
      </c>
    </row>
    <row r="115" spans="2:65" s="1" customFormat="1" ht="16.5" customHeight="1">
      <c r="B115" s="32"/>
      <c r="C115" s="132" t="s">
        <v>157</v>
      </c>
      <c r="D115" s="132" t="s">
        <v>142</v>
      </c>
      <c r="E115" s="133" t="s">
        <v>341</v>
      </c>
      <c r="F115" s="134" t="s">
        <v>342</v>
      </c>
      <c r="G115" s="135" t="s">
        <v>318</v>
      </c>
      <c r="H115" s="136">
        <v>115.15</v>
      </c>
      <c r="I115" s="137"/>
      <c r="J115" s="138">
        <f>ROUND(I115*H115,2)</f>
        <v>0</v>
      </c>
      <c r="K115" s="139"/>
      <c r="L115" s="32"/>
      <c r="M115" s="140" t="s">
        <v>19</v>
      </c>
      <c r="N115" s="141" t="s">
        <v>44</v>
      </c>
      <c r="P115" s="142">
        <f>O115*H115</f>
        <v>0</v>
      </c>
      <c r="Q115" s="142">
        <v>0</v>
      </c>
      <c r="R115" s="142">
        <f>Q115*H115</f>
        <v>0</v>
      </c>
      <c r="S115" s="142">
        <v>0</v>
      </c>
      <c r="T115" s="143">
        <f>S115*H115</f>
        <v>0</v>
      </c>
      <c r="AR115" s="144" t="s">
        <v>146</v>
      </c>
      <c r="AT115" s="144" t="s">
        <v>142</v>
      </c>
      <c r="AU115" s="144" t="s">
        <v>81</v>
      </c>
      <c r="AY115" s="17" t="s">
        <v>140</v>
      </c>
      <c r="BE115" s="145">
        <f>IF(N115="základní",J115,0)</f>
        <v>0</v>
      </c>
      <c r="BF115" s="145">
        <f>IF(N115="snížená",J115,0)</f>
        <v>0</v>
      </c>
      <c r="BG115" s="145">
        <f>IF(N115="zákl. přenesená",J115,0)</f>
        <v>0</v>
      </c>
      <c r="BH115" s="145">
        <f>IF(N115="sníž. přenesená",J115,0)</f>
        <v>0</v>
      </c>
      <c r="BI115" s="145">
        <f>IF(N115="nulová",J115,0)</f>
        <v>0</v>
      </c>
      <c r="BJ115" s="17" t="s">
        <v>77</v>
      </c>
      <c r="BK115" s="145">
        <f>ROUND(I115*H115,2)</f>
        <v>0</v>
      </c>
      <c r="BL115" s="17" t="s">
        <v>146</v>
      </c>
      <c r="BM115" s="144" t="s">
        <v>487</v>
      </c>
    </row>
    <row r="116" spans="2:65" s="1" customFormat="1" ht="11.25">
      <c r="B116" s="32"/>
      <c r="D116" s="146" t="s">
        <v>148</v>
      </c>
      <c r="F116" s="147" t="s">
        <v>344</v>
      </c>
      <c r="I116" s="148"/>
      <c r="L116" s="32"/>
      <c r="M116" s="149"/>
      <c r="T116" s="53"/>
      <c r="AT116" s="17" t="s">
        <v>148</v>
      </c>
      <c r="AU116" s="17" t="s">
        <v>81</v>
      </c>
    </row>
    <row r="117" spans="2:65" s="1" customFormat="1" ht="16.5" customHeight="1">
      <c r="B117" s="32"/>
      <c r="C117" s="132" t="s">
        <v>215</v>
      </c>
      <c r="D117" s="132" t="s">
        <v>142</v>
      </c>
      <c r="E117" s="133" t="s">
        <v>347</v>
      </c>
      <c r="F117" s="134" t="s">
        <v>348</v>
      </c>
      <c r="G117" s="135" t="s">
        <v>318</v>
      </c>
      <c r="H117" s="136">
        <v>690.9</v>
      </c>
      <c r="I117" s="137"/>
      <c r="J117" s="138">
        <f>ROUND(I117*H117,2)</f>
        <v>0</v>
      </c>
      <c r="K117" s="139"/>
      <c r="L117" s="32"/>
      <c r="M117" s="140" t="s">
        <v>19</v>
      </c>
      <c r="N117" s="141" t="s">
        <v>44</v>
      </c>
      <c r="P117" s="142">
        <f>O117*H117</f>
        <v>0</v>
      </c>
      <c r="Q117" s="142">
        <v>0</v>
      </c>
      <c r="R117" s="142">
        <f>Q117*H117</f>
        <v>0</v>
      </c>
      <c r="S117" s="142">
        <v>0</v>
      </c>
      <c r="T117" s="143">
        <f>S117*H117</f>
        <v>0</v>
      </c>
      <c r="AR117" s="144" t="s">
        <v>146</v>
      </c>
      <c r="AT117" s="144" t="s">
        <v>142</v>
      </c>
      <c r="AU117" s="144" t="s">
        <v>81</v>
      </c>
      <c r="AY117" s="17" t="s">
        <v>140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7" t="s">
        <v>77</v>
      </c>
      <c r="BK117" s="145">
        <f>ROUND(I117*H117,2)</f>
        <v>0</v>
      </c>
      <c r="BL117" s="17" t="s">
        <v>146</v>
      </c>
      <c r="BM117" s="144" t="s">
        <v>488</v>
      </c>
    </row>
    <row r="118" spans="2:65" s="1" customFormat="1" ht="11.25">
      <c r="B118" s="32"/>
      <c r="D118" s="146" t="s">
        <v>148</v>
      </c>
      <c r="F118" s="147" t="s">
        <v>350</v>
      </c>
      <c r="I118" s="148"/>
      <c r="L118" s="32"/>
      <c r="M118" s="149"/>
      <c r="T118" s="53"/>
      <c r="AT118" s="17" t="s">
        <v>148</v>
      </c>
      <c r="AU118" s="17" t="s">
        <v>81</v>
      </c>
    </row>
    <row r="119" spans="2:65" s="12" customFormat="1" ht="11.25">
      <c r="B119" s="150"/>
      <c r="D119" s="151" t="s">
        <v>150</v>
      </c>
      <c r="E119" s="152" t="s">
        <v>19</v>
      </c>
      <c r="F119" s="153" t="s">
        <v>489</v>
      </c>
      <c r="H119" s="154">
        <v>690.9</v>
      </c>
      <c r="I119" s="155"/>
      <c r="L119" s="150"/>
      <c r="M119" s="185"/>
      <c r="N119" s="186"/>
      <c r="O119" s="186"/>
      <c r="P119" s="186"/>
      <c r="Q119" s="186"/>
      <c r="R119" s="186"/>
      <c r="S119" s="186"/>
      <c r="T119" s="187"/>
      <c r="AT119" s="152" t="s">
        <v>150</v>
      </c>
      <c r="AU119" s="152" t="s">
        <v>81</v>
      </c>
      <c r="AV119" s="12" t="s">
        <v>81</v>
      </c>
      <c r="AW119" s="12" t="s">
        <v>35</v>
      </c>
      <c r="AX119" s="12" t="s">
        <v>77</v>
      </c>
      <c r="AY119" s="152" t="s">
        <v>140</v>
      </c>
    </row>
    <row r="120" spans="2:65" s="1" customFormat="1" ht="6.95" customHeight="1"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32"/>
    </row>
  </sheetData>
  <sheetProtection algorithmName="SHA-512" hashValue="F7UyUwK8JhrwHL2N0q5uOSq6qCRa7eoFsbqU8oTejN8uS+IodsQ+mluQQ+bH8KJ8bfZe2mZF6lgg9PhDFuuj5A==" saltValue="KLE9/1sTKBfJTNr2fCHSNjT0VkR8nrdtCnlmt06r0bQYEPVw1RADM1v1VBBQ89JCRzIyq0EZ2/Bv+1mSeFA+aw==" spinCount="100000" sheet="1" objects="1" scenarios="1" formatColumns="0" formatRows="0" autoFilter="0"/>
  <autoFilter ref="C86:K119" xr:uid="{00000000-0009-0000-0000-000002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200-000000000000}"/>
    <hyperlink ref="F95" r:id="rId2" xr:uid="{00000000-0004-0000-0200-000001000000}"/>
    <hyperlink ref="F101" r:id="rId3" xr:uid="{00000000-0004-0000-0200-000002000000}"/>
    <hyperlink ref="F105" r:id="rId4" xr:uid="{00000000-0004-0000-0200-000003000000}"/>
    <hyperlink ref="F111" r:id="rId5" xr:uid="{00000000-0004-0000-0200-000004000000}"/>
    <hyperlink ref="F116" r:id="rId6" xr:uid="{00000000-0004-0000-0200-000005000000}"/>
    <hyperlink ref="F118" r:id="rId7" xr:uid="{00000000-0004-0000-02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>
      <c r="B4" s="20"/>
      <c r="D4" s="21" t="s">
        <v>105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21" t="str">
        <f>'Rekapitulace stavby'!K6</f>
        <v>Výsadba části LBC7 a části LBC9 v k.ú. Hrabětice</v>
      </c>
      <c r="F7" s="322"/>
      <c r="G7" s="322"/>
      <c r="H7" s="322"/>
      <c r="L7" s="20"/>
    </row>
    <row r="8" spans="2:46" ht="12" customHeight="1">
      <c r="B8" s="20"/>
      <c r="D8" s="27" t="s">
        <v>106</v>
      </c>
      <c r="L8" s="20"/>
    </row>
    <row r="9" spans="2:46" s="1" customFormat="1" ht="16.5" customHeight="1">
      <c r="B9" s="32"/>
      <c r="E9" s="321" t="s">
        <v>107</v>
      </c>
      <c r="F9" s="323"/>
      <c r="G9" s="323"/>
      <c r="H9" s="323"/>
      <c r="L9" s="32"/>
    </row>
    <row r="10" spans="2:46" s="1" customFormat="1" ht="12" customHeight="1">
      <c r="B10" s="32"/>
      <c r="D10" s="27" t="s">
        <v>457</v>
      </c>
      <c r="L10" s="32"/>
    </row>
    <row r="11" spans="2:46" s="1" customFormat="1" ht="16.5" customHeight="1">
      <c r="B11" s="32"/>
      <c r="E11" s="285" t="s">
        <v>490</v>
      </c>
      <c r="F11" s="323"/>
      <c r="G11" s="323"/>
      <c r="H11" s="323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9. 5. 2025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108</v>
      </c>
      <c r="I17" s="27" t="s">
        <v>29</v>
      </c>
      <c r="J17" s="25" t="s">
        <v>30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24" t="str">
        <f>'Rekapitulace stavby'!E14</f>
        <v>Vyplň údaj</v>
      </c>
      <c r="F20" s="291"/>
      <c r="G20" s="291"/>
      <c r="H20" s="29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33</v>
      </c>
      <c r="I22" s="27" t="s">
        <v>26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 </v>
      </c>
      <c r="I23" s="27" t="s">
        <v>29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36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29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37</v>
      </c>
      <c r="L28" s="32"/>
    </row>
    <row r="29" spans="2:12" s="7" customFormat="1" ht="16.5" customHeight="1">
      <c r="B29" s="91"/>
      <c r="E29" s="296" t="s">
        <v>19</v>
      </c>
      <c r="F29" s="296"/>
      <c r="G29" s="296"/>
      <c r="H29" s="296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39</v>
      </c>
      <c r="J32" s="63">
        <f>ROUND(J87,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41</v>
      </c>
      <c r="I34" s="35" t="s">
        <v>40</v>
      </c>
      <c r="J34" s="35" t="s">
        <v>42</v>
      </c>
      <c r="L34" s="32"/>
    </row>
    <row r="35" spans="2:12" s="1" customFormat="1" ht="14.45" customHeight="1">
      <c r="B35" s="32"/>
      <c r="D35" s="52" t="s">
        <v>43</v>
      </c>
      <c r="E35" s="27" t="s">
        <v>44</v>
      </c>
      <c r="F35" s="83">
        <f>ROUND((SUM(BE87:BE119)),  2)</f>
        <v>0</v>
      </c>
      <c r="I35" s="93">
        <v>0.21</v>
      </c>
      <c r="J35" s="83">
        <f>ROUND(((SUM(BE87:BE119))*I35),  2)</f>
        <v>0</v>
      </c>
      <c r="L35" s="32"/>
    </row>
    <row r="36" spans="2:12" s="1" customFormat="1" ht="14.45" customHeight="1">
      <c r="B36" s="32"/>
      <c r="E36" s="27" t="s">
        <v>45</v>
      </c>
      <c r="F36" s="83">
        <f>ROUND((SUM(BF87:BF119)),  2)</f>
        <v>0</v>
      </c>
      <c r="I36" s="93">
        <v>0.12</v>
      </c>
      <c r="J36" s="83">
        <f>ROUND(((SUM(BF87:BF119))*I36),  2)</f>
        <v>0</v>
      </c>
      <c r="L36" s="32"/>
    </row>
    <row r="37" spans="2:12" s="1" customFormat="1" ht="14.45" hidden="1" customHeight="1">
      <c r="B37" s="32"/>
      <c r="E37" s="27" t="s">
        <v>46</v>
      </c>
      <c r="F37" s="83">
        <f>ROUND((SUM(BG87:BG119)),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47</v>
      </c>
      <c r="F38" s="83">
        <f>ROUND((SUM(BH87:BH119)),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48</v>
      </c>
      <c r="F39" s="83">
        <f>ROUND((SUM(BI87:BI119)),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49</v>
      </c>
      <c r="E41" s="54"/>
      <c r="F41" s="54"/>
      <c r="G41" s="96" t="s">
        <v>50</v>
      </c>
      <c r="H41" s="97" t="s">
        <v>51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109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321" t="str">
        <f>E7</f>
        <v>Výsadba části LBC7 a části LBC9 v k.ú. Hrabětice</v>
      </c>
      <c r="F50" s="322"/>
      <c r="G50" s="322"/>
      <c r="H50" s="322"/>
      <c r="L50" s="32"/>
    </row>
    <row r="51" spans="2:47" ht="12" customHeight="1">
      <c r="B51" s="20"/>
      <c r="C51" s="27" t="s">
        <v>106</v>
      </c>
      <c r="L51" s="20"/>
    </row>
    <row r="52" spans="2:47" s="1" customFormat="1" ht="16.5" customHeight="1">
      <c r="B52" s="32"/>
      <c r="E52" s="321" t="s">
        <v>107</v>
      </c>
      <c r="F52" s="323"/>
      <c r="G52" s="323"/>
      <c r="H52" s="323"/>
      <c r="L52" s="32"/>
    </row>
    <row r="53" spans="2:47" s="1" customFormat="1" ht="12" customHeight="1">
      <c r="B53" s="32"/>
      <c r="C53" s="27" t="s">
        <v>457</v>
      </c>
      <c r="L53" s="32"/>
    </row>
    <row r="54" spans="2:47" s="1" customFormat="1" ht="16.5" customHeight="1">
      <c r="B54" s="32"/>
      <c r="E54" s="285" t="str">
        <f>E11</f>
        <v>1-2 - LBC7  následná péče 2.rok</v>
      </c>
      <c r="F54" s="323"/>
      <c r="G54" s="323"/>
      <c r="H54" s="323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Hrabětice</v>
      </c>
      <c r="I56" s="27" t="s">
        <v>23</v>
      </c>
      <c r="J56" s="49" t="str">
        <f>IF(J14="","",J14)</f>
        <v>9. 5. 2025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>ČŘ-SPÚ</v>
      </c>
      <c r="I58" s="27" t="s">
        <v>33</v>
      </c>
      <c r="J58" s="30" t="str">
        <f>E23</f>
        <v xml:space="preserve"> </v>
      </c>
      <c r="L58" s="32"/>
    </row>
    <row r="59" spans="2:47" s="1" customFormat="1" ht="15.2" customHeight="1">
      <c r="B59" s="32"/>
      <c r="C59" s="27" t="s">
        <v>31</v>
      </c>
      <c r="F59" s="25" t="str">
        <f>IF(E20="","",E20)</f>
        <v>Vyplň údaj</v>
      </c>
      <c r="I59" s="27" t="s">
        <v>36</v>
      </c>
      <c r="J59" s="30" t="str">
        <f>E26</f>
        <v xml:space="preserve"> 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110</v>
      </c>
      <c r="D61" s="94"/>
      <c r="E61" s="94"/>
      <c r="F61" s="94"/>
      <c r="G61" s="94"/>
      <c r="H61" s="94"/>
      <c r="I61" s="94"/>
      <c r="J61" s="101" t="s">
        <v>111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71</v>
      </c>
      <c r="J63" s="63">
        <f>J87</f>
        <v>0</v>
      </c>
      <c r="L63" s="32"/>
      <c r="AU63" s="17" t="s">
        <v>112</v>
      </c>
    </row>
    <row r="64" spans="2:47" s="8" customFormat="1" ht="24.95" customHeight="1">
      <c r="B64" s="103"/>
      <c r="D64" s="104" t="s">
        <v>113</v>
      </c>
      <c r="E64" s="105"/>
      <c r="F64" s="105"/>
      <c r="G64" s="105"/>
      <c r="H64" s="105"/>
      <c r="I64" s="105"/>
      <c r="J64" s="106">
        <f>J88</f>
        <v>0</v>
      </c>
      <c r="L64" s="103"/>
    </row>
    <row r="65" spans="2:12" s="9" customFormat="1" ht="19.899999999999999" customHeight="1">
      <c r="B65" s="107"/>
      <c r="D65" s="108" t="s">
        <v>491</v>
      </c>
      <c r="E65" s="109"/>
      <c r="F65" s="109"/>
      <c r="G65" s="109"/>
      <c r="H65" s="109"/>
      <c r="I65" s="109"/>
      <c r="J65" s="110">
        <f>J89</f>
        <v>0</v>
      </c>
      <c r="L65" s="107"/>
    </row>
    <row r="66" spans="2:12" s="1" customFormat="1" ht="21.75" customHeight="1">
      <c r="B66" s="32"/>
      <c r="L66" s="32"/>
    </row>
    <row r="67" spans="2:12" s="1" customFormat="1" ht="6.95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5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>
      <c r="B72" s="32"/>
      <c r="C72" s="21" t="s">
        <v>125</v>
      </c>
      <c r="L72" s="32"/>
    </row>
    <row r="73" spans="2:12" s="1" customFormat="1" ht="6.95" customHeight="1">
      <c r="B73" s="32"/>
      <c r="L73" s="32"/>
    </row>
    <row r="74" spans="2:12" s="1" customFormat="1" ht="12" customHeight="1">
      <c r="B74" s="32"/>
      <c r="C74" s="27" t="s">
        <v>16</v>
      </c>
      <c r="L74" s="32"/>
    </row>
    <row r="75" spans="2:12" s="1" customFormat="1" ht="16.5" customHeight="1">
      <c r="B75" s="32"/>
      <c r="E75" s="321" t="str">
        <f>E7</f>
        <v>Výsadba části LBC7 a části LBC9 v k.ú. Hrabětice</v>
      </c>
      <c r="F75" s="322"/>
      <c r="G75" s="322"/>
      <c r="H75" s="322"/>
      <c r="L75" s="32"/>
    </row>
    <row r="76" spans="2:12" ht="12" customHeight="1">
      <c r="B76" s="20"/>
      <c r="C76" s="27" t="s">
        <v>106</v>
      </c>
      <c r="L76" s="20"/>
    </row>
    <row r="77" spans="2:12" s="1" customFormat="1" ht="16.5" customHeight="1">
      <c r="B77" s="32"/>
      <c r="E77" s="321" t="s">
        <v>107</v>
      </c>
      <c r="F77" s="323"/>
      <c r="G77" s="323"/>
      <c r="H77" s="323"/>
      <c r="L77" s="32"/>
    </row>
    <row r="78" spans="2:12" s="1" customFormat="1" ht="12" customHeight="1">
      <c r="B78" s="32"/>
      <c r="C78" s="27" t="s">
        <v>457</v>
      </c>
      <c r="L78" s="32"/>
    </row>
    <row r="79" spans="2:12" s="1" customFormat="1" ht="16.5" customHeight="1">
      <c r="B79" s="32"/>
      <c r="E79" s="285" t="str">
        <f>E11</f>
        <v>1-2 - LBC7  následná péče 2.rok</v>
      </c>
      <c r="F79" s="323"/>
      <c r="G79" s="323"/>
      <c r="H79" s="323"/>
      <c r="L79" s="32"/>
    </row>
    <row r="80" spans="2:12" s="1" customFormat="1" ht="6.95" customHeight="1">
      <c r="B80" s="32"/>
      <c r="L80" s="32"/>
    </row>
    <row r="81" spans="2:65" s="1" customFormat="1" ht="12" customHeight="1">
      <c r="B81" s="32"/>
      <c r="C81" s="27" t="s">
        <v>21</v>
      </c>
      <c r="F81" s="25" t="str">
        <f>F14</f>
        <v>Hrabětice</v>
      </c>
      <c r="I81" s="27" t="s">
        <v>23</v>
      </c>
      <c r="J81" s="49" t="str">
        <f>IF(J14="","",J14)</f>
        <v>9. 5. 2025</v>
      </c>
      <c r="L81" s="32"/>
    </row>
    <row r="82" spans="2:65" s="1" customFormat="1" ht="6.95" customHeight="1">
      <c r="B82" s="32"/>
      <c r="L82" s="32"/>
    </row>
    <row r="83" spans="2:65" s="1" customFormat="1" ht="15.2" customHeight="1">
      <c r="B83" s="32"/>
      <c r="C83" s="27" t="s">
        <v>25</v>
      </c>
      <c r="F83" s="25" t="str">
        <f>E17</f>
        <v>ČŘ-SPÚ</v>
      </c>
      <c r="I83" s="27" t="s">
        <v>33</v>
      </c>
      <c r="J83" s="30" t="str">
        <f>E23</f>
        <v xml:space="preserve"> </v>
      </c>
      <c r="L83" s="32"/>
    </row>
    <row r="84" spans="2:65" s="1" customFormat="1" ht="15.2" customHeight="1">
      <c r="B84" s="32"/>
      <c r="C84" s="27" t="s">
        <v>31</v>
      </c>
      <c r="F84" s="25" t="str">
        <f>IF(E20="","",E20)</f>
        <v>Vyplň údaj</v>
      </c>
      <c r="I84" s="27" t="s">
        <v>36</v>
      </c>
      <c r="J84" s="30" t="str">
        <f>E26</f>
        <v xml:space="preserve"> 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11"/>
      <c r="C86" s="112" t="s">
        <v>126</v>
      </c>
      <c r="D86" s="113" t="s">
        <v>58</v>
      </c>
      <c r="E86" s="113" t="s">
        <v>54</v>
      </c>
      <c r="F86" s="113" t="s">
        <v>55</v>
      </c>
      <c r="G86" s="113" t="s">
        <v>127</v>
      </c>
      <c r="H86" s="113" t="s">
        <v>128</v>
      </c>
      <c r="I86" s="113" t="s">
        <v>129</v>
      </c>
      <c r="J86" s="114" t="s">
        <v>111</v>
      </c>
      <c r="K86" s="115" t="s">
        <v>130</v>
      </c>
      <c r="L86" s="111"/>
      <c r="M86" s="56" t="s">
        <v>19</v>
      </c>
      <c r="N86" s="57" t="s">
        <v>43</v>
      </c>
      <c r="O86" s="57" t="s">
        <v>131</v>
      </c>
      <c r="P86" s="57" t="s">
        <v>132</v>
      </c>
      <c r="Q86" s="57" t="s">
        <v>133</v>
      </c>
      <c r="R86" s="57" t="s">
        <v>134</v>
      </c>
      <c r="S86" s="57" t="s">
        <v>135</v>
      </c>
      <c r="T86" s="58" t="s">
        <v>136</v>
      </c>
    </row>
    <row r="87" spans="2:65" s="1" customFormat="1" ht="22.9" customHeight="1">
      <c r="B87" s="32"/>
      <c r="C87" s="61" t="s">
        <v>137</v>
      </c>
      <c r="J87" s="116">
        <f>BK87</f>
        <v>0</v>
      </c>
      <c r="L87" s="32"/>
      <c r="M87" s="59"/>
      <c r="N87" s="50"/>
      <c r="O87" s="50"/>
      <c r="P87" s="117">
        <f>P88</f>
        <v>0</v>
      </c>
      <c r="Q87" s="50"/>
      <c r="R87" s="117">
        <f>R88</f>
        <v>1.9340000000000002</v>
      </c>
      <c r="S87" s="50"/>
      <c r="T87" s="118">
        <f>T88</f>
        <v>0</v>
      </c>
      <c r="AT87" s="17" t="s">
        <v>72</v>
      </c>
      <c r="AU87" s="17" t="s">
        <v>112</v>
      </c>
      <c r="BK87" s="119">
        <f>BK88</f>
        <v>0</v>
      </c>
    </row>
    <row r="88" spans="2:65" s="11" customFormat="1" ht="25.9" customHeight="1">
      <c r="B88" s="120"/>
      <c r="D88" s="121" t="s">
        <v>72</v>
      </c>
      <c r="E88" s="122" t="s">
        <v>138</v>
      </c>
      <c r="F88" s="122" t="s">
        <v>139</v>
      </c>
      <c r="I88" s="123"/>
      <c r="J88" s="124">
        <f>BK88</f>
        <v>0</v>
      </c>
      <c r="L88" s="120"/>
      <c r="M88" s="125"/>
      <c r="P88" s="126">
        <f>P89</f>
        <v>0</v>
      </c>
      <c r="R88" s="126">
        <f>R89</f>
        <v>1.9340000000000002</v>
      </c>
      <c r="T88" s="127">
        <f>T89</f>
        <v>0</v>
      </c>
      <c r="AR88" s="121" t="s">
        <v>77</v>
      </c>
      <c r="AT88" s="128" t="s">
        <v>72</v>
      </c>
      <c r="AU88" s="128" t="s">
        <v>73</v>
      </c>
      <c r="AY88" s="121" t="s">
        <v>140</v>
      </c>
      <c r="BK88" s="129">
        <f>BK89</f>
        <v>0</v>
      </c>
    </row>
    <row r="89" spans="2:65" s="11" customFormat="1" ht="22.9" customHeight="1">
      <c r="B89" s="120"/>
      <c r="D89" s="121" t="s">
        <v>72</v>
      </c>
      <c r="E89" s="130" t="s">
        <v>88</v>
      </c>
      <c r="F89" s="130" t="s">
        <v>492</v>
      </c>
      <c r="I89" s="123"/>
      <c r="J89" s="131">
        <f>BK89</f>
        <v>0</v>
      </c>
      <c r="L89" s="120"/>
      <c r="M89" s="125"/>
      <c r="P89" s="126">
        <f>SUM(P90:P119)</f>
        <v>0</v>
      </c>
      <c r="R89" s="126">
        <f>SUM(R90:R119)</f>
        <v>1.9340000000000002</v>
      </c>
      <c r="T89" s="127">
        <f>SUM(T90:T119)</f>
        <v>0</v>
      </c>
      <c r="AR89" s="121" t="s">
        <v>77</v>
      </c>
      <c r="AT89" s="128" t="s">
        <v>72</v>
      </c>
      <c r="AU89" s="128" t="s">
        <v>77</v>
      </c>
      <c r="AY89" s="121" t="s">
        <v>140</v>
      </c>
      <c r="BK89" s="129">
        <f>SUM(BK90:BK119)</f>
        <v>0</v>
      </c>
    </row>
    <row r="90" spans="2:65" s="1" customFormat="1" ht="16.5" customHeight="1">
      <c r="B90" s="32"/>
      <c r="C90" s="132" t="s">
        <v>77</v>
      </c>
      <c r="D90" s="132" t="s">
        <v>142</v>
      </c>
      <c r="E90" s="133" t="s">
        <v>461</v>
      </c>
      <c r="F90" s="134" t="s">
        <v>462</v>
      </c>
      <c r="G90" s="135" t="s">
        <v>145</v>
      </c>
      <c r="H90" s="136">
        <v>31732</v>
      </c>
      <c r="I90" s="137"/>
      <c r="J90" s="138">
        <f>ROUND(I90*H90,2)</f>
        <v>0</v>
      </c>
      <c r="K90" s="139"/>
      <c r="L90" s="32"/>
      <c r="M90" s="140" t="s">
        <v>19</v>
      </c>
      <c r="N90" s="141" t="s">
        <v>44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146</v>
      </c>
      <c r="AT90" s="144" t="s">
        <v>142</v>
      </c>
      <c r="AU90" s="144" t="s">
        <v>81</v>
      </c>
      <c r="AY90" s="17" t="s">
        <v>140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7" t="s">
        <v>77</v>
      </c>
      <c r="BK90" s="145">
        <f>ROUND(I90*H90,2)</f>
        <v>0</v>
      </c>
      <c r="BL90" s="17" t="s">
        <v>146</v>
      </c>
      <c r="BM90" s="144" t="s">
        <v>463</v>
      </c>
    </row>
    <row r="91" spans="2:65" s="1" customFormat="1" ht="11.25">
      <c r="B91" s="32"/>
      <c r="D91" s="146" t="s">
        <v>148</v>
      </c>
      <c r="F91" s="147" t="s">
        <v>464</v>
      </c>
      <c r="I91" s="148"/>
      <c r="L91" s="32"/>
      <c r="M91" s="149"/>
      <c r="T91" s="53"/>
      <c r="AT91" s="17" t="s">
        <v>148</v>
      </c>
      <c r="AU91" s="17" t="s">
        <v>81</v>
      </c>
    </row>
    <row r="92" spans="2:65" s="12" customFormat="1" ht="11.25">
      <c r="B92" s="150"/>
      <c r="D92" s="151" t="s">
        <v>150</v>
      </c>
      <c r="E92" s="152" t="s">
        <v>19</v>
      </c>
      <c r="F92" s="153" t="s">
        <v>493</v>
      </c>
      <c r="H92" s="154">
        <v>31732</v>
      </c>
      <c r="I92" s="155"/>
      <c r="L92" s="150"/>
      <c r="M92" s="156"/>
      <c r="T92" s="157"/>
      <c r="AT92" s="152" t="s">
        <v>150</v>
      </c>
      <c r="AU92" s="152" t="s">
        <v>81</v>
      </c>
      <c r="AV92" s="12" t="s">
        <v>81</v>
      </c>
      <c r="AW92" s="12" t="s">
        <v>35</v>
      </c>
      <c r="AX92" s="12" t="s">
        <v>77</v>
      </c>
      <c r="AY92" s="152" t="s">
        <v>140</v>
      </c>
    </row>
    <row r="93" spans="2:65" s="13" customFormat="1" ht="11.25">
      <c r="B93" s="158"/>
      <c r="D93" s="151" t="s">
        <v>150</v>
      </c>
      <c r="E93" s="159" t="s">
        <v>19</v>
      </c>
      <c r="F93" s="160" t="s">
        <v>494</v>
      </c>
      <c r="H93" s="159" t="s">
        <v>19</v>
      </c>
      <c r="I93" s="161"/>
      <c r="L93" s="158"/>
      <c r="M93" s="162"/>
      <c r="T93" s="163"/>
      <c r="AT93" s="159" t="s">
        <v>150</v>
      </c>
      <c r="AU93" s="159" t="s">
        <v>81</v>
      </c>
      <c r="AV93" s="13" t="s">
        <v>77</v>
      </c>
      <c r="AW93" s="13" t="s">
        <v>35</v>
      </c>
      <c r="AX93" s="13" t="s">
        <v>73</v>
      </c>
      <c r="AY93" s="159" t="s">
        <v>140</v>
      </c>
    </row>
    <row r="94" spans="2:65" s="1" customFormat="1" ht="16.5" customHeight="1">
      <c r="B94" s="32"/>
      <c r="C94" s="132" t="s">
        <v>81</v>
      </c>
      <c r="D94" s="132" t="s">
        <v>142</v>
      </c>
      <c r="E94" s="133" t="s">
        <v>310</v>
      </c>
      <c r="F94" s="134" t="s">
        <v>311</v>
      </c>
      <c r="G94" s="135" t="s">
        <v>145</v>
      </c>
      <c r="H94" s="136">
        <v>96.7</v>
      </c>
      <c r="I94" s="137"/>
      <c r="J94" s="138">
        <f>ROUND(I94*H94,2)</f>
        <v>0</v>
      </c>
      <c r="K94" s="139"/>
      <c r="L94" s="32"/>
      <c r="M94" s="140" t="s">
        <v>19</v>
      </c>
      <c r="N94" s="141" t="s">
        <v>44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146</v>
      </c>
      <c r="AT94" s="144" t="s">
        <v>142</v>
      </c>
      <c r="AU94" s="144" t="s">
        <v>81</v>
      </c>
      <c r="AY94" s="17" t="s">
        <v>140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7" t="s">
        <v>77</v>
      </c>
      <c r="BK94" s="145">
        <f>ROUND(I94*H94,2)</f>
        <v>0</v>
      </c>
      <c r="BL94" s="17" t="s">
        <v>146</v>
      </c>
      <c r="BM94" s="144" t="s">
        <v>467</v>
      </c>
    </row>
    <row r="95" spans="2:65" s="1" customFormat="1" ht="11.25">
      <c r="B95" s="32"/>
      <c r="D95" s="146" t="s">
        <v>148</v>
      </c>
      <c r="F95" s="147" t="s">
        <v>313</v>
      </c>
      <c r="I95" s="148"/>
      <c r="L95" s="32"/>
      <c r="M95" s="149"/>
      <c r="T95" s="53"/>
      <c r="AT95" s="17" t="s">
        <v>148</v>
      </c>
      <c r="AU95" s="17" t="s">
        <v>81</v>
      </c>
    </row>
    <row r="96" spans="2:65" s="12" customFormat="1" ht="11.25">
      <c r="B96" s="150"/>
      <c r="D96" s="151" t="s">
        <v>150</v>
      </c>
      <c r="E96" s="152" t="s">
        <v>19</v>
      </c>
      <c r="F96" s="153" t="s">
        <v>468</v>
      </c>
      <c r="H96" s="154">
        <v>96.7</v>
      </c>
      <c r="I96" s="155"/>
      <c r="L96" s="150"/>
      <c r="M96" s="156"/>
      <c r="T96" s="157"/>
      <c r="AT96" s="152" t="s">
        <v>150</v>
      </c>
      <c r="AU96" s="152" t="s">
        <v>81</v>
      </c>
      <c r="AV96" s="12" t="s">
        <v>81</v>
      </c>
      <c r="AW96" s="12" t="s">
        <v>35</v>
      </c>
      <c r="AX96" s="12" t="s">
        <v>77</v>
      </c>
      <c r="AY96" s="152" t="s">
        <v>140</v>
      </c>
    </row>
    <row r="97" spans="2:65" s="13" customFormat="1" ht="11.25">
      <c r="B97" s="158"/>
      <c r="D97" s="151" t="s">
        <v>150</v>
      </c>
      <c r="E97" s="159" t="s">
        <v>19</v>
      </c>
      <c r="F97" s="160" t="s">
        <v>469</v>
      </c>
      <c r="H97" s="159" t="s">
        <v>19</v>
      </c>
      <c r="I97" s="161"/>
      <c r="L97" s="158"/>
      <c r="M97" s="162"/>
      <c r="T97" s="163"/>
      <c r="AT97" s="159" t="s">
        <v>150</v>
      </c>
      <c r="AU97" s="159" t="s">
        <v>81</v>
      </c>
      <c r="AV97" s="13" t="s">
        <v>77</v>
      </c>
      <c r="AW97" s="13" t="s">
        <v>35</v>
      </c>
      <c r="AX97" s="13" t="s">
        <v>73</v>
      </c>
      <c r="AY97" s="159" t="s">
        <v>140</v>
      </c>
    </row>
    <row r="98" spans="2:65" s="1" customFormat="1" ht="16.5" customHeight="1">
      <c r="B98" s="32"/>
      <c r="C98" s="164" t="s">
        <v>160</v>
      </c>
      <c r="D98" s="164" t="s">
        <v>153</v>
      </c>
      <c r="E98" s="165" t="s">
        <v>316</v>
      </c>
      <c r="F98" s="166" t="s">
        <v>317</v>
      </c>
      <c r="G98" s="167" t="s">
        <v>318</v>
      </c>
      <c r="H98" s="168">
        <v>9.67</v>
      </c>
      <c r="I98" s="169"/>
      <c r="J98" s="170">
        <f>ROUND(I98*H98,2)</f>
        <v>0</v>
      </c>
      <c r="K98" s="171"/>
      <c r="L98" s="172"/>
      <c r="M98" s="173" t="s">
        <v>19</v>
      </c>
      <c r="N98" s="174" t="s">
        <v>44</v>
      </c>
      <c r="P98" s="142">
        <f>O98*H98</f>
        <v>0</v>
      </c>
      <c r="Q98" s="142">
        <v>0.2</v>
      </c>
      <c r="R98" s="142">
        <f>Q98*H98</f>
        <v>1.9340000000000002</v>
      </c>
      <c r="S98" s="142">
        <v>0</v>
      </c>
      <c r="T98" s="143">
        <f>S98*H98</f>
        <v>0</v>
      </c>
      <c r="AR98" s="144" t="s">
        <v>157</v>
      </c>
      <c r="AT98" s="144" t="s">
        <v>153</v>
      </c>
      <c r="AU98" s="144" t="s">
        <v>81</v>
      </c>
      <c r="AY98" s="17" t="s">
        <v>140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7" t="s">
        <v>77</v>
      </c>
      <c r="BK98" s="145">
        <f>ROUND(I98*H98,2)</f>
        <v>0</v>
      </c>
      <c r="BL98" s="17" t="s">
        <v>146</v>
      </c>
      <c r="BM98" s="144" t="s">
        <v>470</v>
      </c>
    </row>
    <row r="99" spans="2:65" s="12" customFormat="1" ht="11.25">
      <c r="B99" s="150"/>
      <c r="D99" s="151" t="s">
        <v>150</v>
      </c>
      <c r="E99" s="152" t="s">
        <v>19</v>
      </c>
      <c r="F99" s="153" t="s">
        <v>471</v>
      </c>
      <c r="H99" s="154">
        <v>9.67</v>
      </c>
      <c r="I99" s="155"/>
      <c r="L99" s="150"/>
      <c r="M99" s="156"/>
      <c r="T99" s="157"/>
      <c r="AT99" s="152" t="s">
        <v>150</v>
      </c>
      <c r="AU99" s="152" t="s">
        <v>81</v>
      </c>
      <c r="AV99" s="12" t="s">
        <v>81</v>
      </c>
      <c r="AW99" s="12" t="s">
        <v>35</v>
      </c>
      <c r="AX99" s="12" t="s">
        <v>77</v>
      </c>
      <c r="AY99" s="152" t="s">
        <v>140</v>
      </c>
    </row>
    <row r="100" spans="2:65" s="1" customFormat="1" ht="21.75" customHeight="1">
      <c r="B100" s="32"/>
      <c r="C100" s="132" t="s">
        <v>146</v>
      </c>
      <c r="D100" s="132" t="s">
        <v>142</v>
      </c>
      <c r="E100" s="133" t="s">
        <v>472</v>
      </c>
      <c r="F100" s="134" t="s">
        <v>473</v>
      </c>
      <c r="G100" s="135" t="s">
        <v>474</v>
      </c>
      <c r="H100" s="136">
        <v>19.34</v>
      </c>
      <c r="I100" s="137"/>
      <c r="J100" s="138">
        <f>ROUND(I100*H100,2)</f>
        <v>0</v>
      </c>
      <c r="K100" s="139"/>
      <c r="L100" s="32"/>
      <c r="M100" s="140" t="s">
        <v>19</v>
      </c>
      <c r="N100" s="141" t="s">
        <v>44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146</v>
      </c>
      <c r="AT100" s="144" t="s">
        <v>142</v>
      </c>
      <c r="AU100" s="144" t="s">
        <v>81</v>
      </c>
      <c r="AY100" s="17" t="s">
        <v>140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7" t="s">
        <v>77</v>
      </c>
      <c r="BK100" s="145">
        <f>ROUND(I100*H100,2)</f>
        <v>0</v>
      </c>
      <c r="BL100" s="17" t="s">
        <v>146</v>
      </c>
      <c r="BM100" s="144" t="s">
        <v>475</v>
      </c>
    </row>
    <row r="101" spans="2:65" s="1" customFormat="1" ht="11.25">
      <c r="B101" s="32"/>
      <c r="D101" s="146" t="s">
        <v>148</v>
      </c>
      <c r="F101" s="147" t="s">
        <v>476</v>
      </c>
      <c r="I101" s="148"/>
      <c r="L101" s="32"/>
      <c r="M101" s="149"/>
      <c r="T101" s="53"/>
      <c r="AT101" s="17" t="s">
        <v>148</v>
      </c>
      <c r="AU101" s="17" t="s">
        <v>81</v>
      </c>
    </row>
    <row r="102" spans="2:65" s="12" customFormat="1" ht="11.25">
      <c r="B102" s="150"/>
      <c r="D102" s="151" t="s">
        <v>150</v>
      </c>
      <c r="E102" s="152" t="s">
        <v>19</v>
      </c>
      <c r="F102" s="153" t="s">
        <v>477</v>
      </c>
      <c r="H102" s="154">
        <v>19.34</v>
      </c>
      <c r="I102" s="155"/>
      <c r="L102" s="150"/>
      <c r="M102" s="156"/>
      <c r="T102" s="157"/>
      <c r="AT102" s="152" t="s">
        <v>150</v>
      </c>
      <c r="AU102" s="152" t="s">
        <v>81</v>
      </c>
      <c r="AV102" s="12" t="s">
        <v>81</v>
      </c>
      <c r="AW102" s="12" t="s">
        <v>35</v>
      </c>
      <c r="AX102" s="12" t="s">
        <v>77</v>
      </c>
      <c r="AY102" s="152" t="s">
        <v>140</v>
      </c>
    </row>
    <row r="103" spans="2:65" s="13" customFormat="1" ht="11.25">
      <c r="B103" s="158"/>
      <c r="D103" s="151" t="s">
        <v>150</v>
      </c>
      <c r="E103" s="159" t="s">
        <v>19</v>
      </c>
      <c r="F103" s="160" t="s">
        <v>478</v>
      </c>
      <c r="H103" s="159" t="s">
        <v>19</v>
      </c>
      <c r="I103" s="161"/>
      <c r="L103" s="158"/>
      <c r="M103" s="162"/>
      <c r="T103" s="163"/>
      <c r="AT103" s="159" t="s">
        <v>150</v>
      </c>
      <c r="AU103" s="159" t="s">
        <v>81</v>
      </c>
      <c r="AV103" s="13" t="s">
        <v>77</v>
      </c>
      <c r="AW103" s="13" t="s">
        <v>35</v>
      </c>
      <c r="AX103" s="13" t="s">
        <v>73</v>
      </c>
      <c r="AY103" s="159" t="s">
        <v>140</v>
      </c>
    </row>
    <row r="104" spans="2:65" s="1" customFormat="1" ht="16.5" customHeight="1">
      <c r="B104" s="32"/>
      <c r="C104" s="132" t="s">
        <v>173</v>
      </c>
      <c r="D104" s="132" t="s">
        <v>142</v>
      </c>
      <c r="E104" s="133" t="s">
        <v>322</v>
      </c>
      <c r="F104" s="134" t="s">
        <v>323</v>
      </c>
      <c r="G104" s="135" t="s">
        <v>241</v>
      </c>
      <c r="H104" s="136">
        <v>1567</v>
      </c>
      <c r="I104" s="137"/>
      <c r="J104" s="138">
        <f>ROUND(I104*H104,2)</f>
        <v>0</v>
      </c>
      <c r="K104" s="139"/>
      <c r="L104" s="32"/>
      <c r="M104" s="140" t="s">
        <v>19</v>
      </c>
      <c r="N104" s="141" t="s">
        <v>44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146</v>
      </c>
      <c r="AT104" s="144" t="s">
        <v>142</v>
      </c>
      <c r="AU104" s="144" t="s">
        <v>81</v>
      </c>
      <c r="AY104" s="17" t="s">
        <v>140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7" t="s">
        <v>77</v>
      </c>
      <c r="BK104" s="145">
        <f>ROUND(I104*H104,2)</f>
        <v>0</v>
      </c>
      <c r="BL104" s="17" t="s">
        <v>146</v>
      </c>
      <c r="BM104" s="144" t="s">
        <v>479</v>
      </c>
    </row>
    <row r="105" spans="2:65" s="1" customFormat="1" ht="11.25">
      <c r="B105" s="32"/>
      <c r="D105" s="146" t="s">
        <v>148</v>
      </c>
      <c r="F105" s="147" t="s">
        <v>325</v>
      </c>
      <c r="I105" s="148"/>
      <c r="L105" s="32"/>
      <c r="M105" s="149"/>
      <c r="T105" s="53"/>
      <c r="AT105" s="17" t="s">
        <v>148</v>
      </c>
      <c r="AU105" s="17" t="s">
        <v>81</v>
      </c>
    </row>
    <row r="106" spans="2:65" s="12" customFormat="1" ht="11.25">
      <c r="B106" s="150"/>
      <c r="D106" s="151" t="s">
        <v>150</v>
      </c>
      <c r="E106" s="152" t="s">
        <v>19</v>
      </c>
      <c r="F106" s="153" t="s">
        <v>480</v>
      </c>
      <c r="H106" s="154">
        <v>1567</v>
      </c>
      <c r="I106" s="155"/>
      <c r="L106" s="150"/>
      <c r="M106" s="156"/>
      <c r="T106" s="157"/>
      <c r="AT106" s="152" t="s">
        <v>150</v>
      </c>
      <c r="AU106" s="152" t="s">
        <v>81</v>
      </c>
      <c r="AV106" s="12" t="s">
        <v>81</v>
      </c>
      <c r="AW106" s="12" t="s">
        <v>35</v>
      </c>
      <c r="AX106" s="12" t="s">
        <v>77</v>
      </c>
      <c r="AY106" s="152" t="s">
        <v>140</v>
      </c>
    </row>
    <row r="107" spans="2:65" s="13" customFormat="1" ht="11.25">
      <c r="B107" s="158"/>
      <c r="D107" s="151" t="s">
        <v>150</v>
      </c>
      <c r="E107" s="159" t="s">
        <v>19</v>
      </c>
      <c r="F107" s="160" t="s">
        <v>481</v>
      </c>
      <c r="H107" s="159" t="s">
        <v>19</v>
      </c>
      <c r="I107" s="161"/>
      <c r="L107" s="158"/>
      <c r="M107" s="162"/>
      <c r="T107" s="163"/>
      <c r="AT107" s="159" t="s">
        <v>150</v>
      </c>
      <c r="AU107" s="159" t="s">
        <v>81</v>
      </c>
      <c r="AV107" s="13" t="s">
        <v>77</v>
      </c>
      <c r="AW107" s="13" t="s">
        <v>35</v>
      </c>
      <c r="AX107" s="13" t="s">
        <v>73</v>
      </c>
      <c r="AY107" s="159" t="s">
        <v>140</v>
      </c>
    </row>
    <row r="108" spans="2:65" s="1" customFormat="1" ht="16.5" customHeight="1">
      <c r="B108" s="32"/>
      <c r="C108" s="164" t="s">
        <v>178</v>
      </c>
      <c r="D108" s="164" t="s">
        <v>153</v>
      </c>
      <c r="E108" s="165" t="s">
        <v>328</v>
      </c>
      <c r="F108" s="166" t="s">
        <v>329</v>
      </c>
      <c r="G108" s="167" t="s">
        <v>187</v>
      </c>
      <c r="H108" s="168">
        <v>6.2679999999999998</v>
      </c>
      <c r="I108" s="169"/>
      <c r="J108" s="170">
        <f>ROUND(I108*H108,2)</f>
        <v>0</v>
      </c>
      <c r="K108" s="171"/>
      <c r="L108" s="172"/>
      <c r="M108" s="173" t="s">
        <v>19</v>
      </c>
      <c r="N108" s="174" t="s">
        <v>44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157</v>
      </c>
      <c r="AT108" s="144" t="s">
        <v>153</v>
      </c>
      <c r="AU108" s="144" t="s">
        <v>81</v>
      </c>
      <c r="AY108" s="17" t="s">
        <v>140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7" t="s">
        <v>77</v>
      </c>
      <c r="BK108" s="145">
        <f>ROUND(I108*H108,2)</f>
        <v>0</v>
      </c>
      <c r="BL108" s="17" t="s">
        <v>146</v>
      </c>
      <c r="BM108" s="144" t="s">
        <v>482</v>
      </c>
    </row>
    <row r="109" spans="2:65" s="12" customFormat="1" ht="11.25">
      <c r="B109" s="150"/>
      <c r="D109" s="151" t="s">
        <v>150</v>
      </c>
      <c r="E109" s="152" t="s">
        <v>19</v>
      </c>
      <c r="F109" s="153" t="s">
        <v>331</v>
      </c>
      <c r="H109" s="154">
        <v>6.2679999999999998</v>
      </c>
      <c r="I109" s="155"/>
      <c r="L109" s="150"/>
      <c r="M109" s="156"/>
      <c r="T109" s="157"/>
      <c r="AT109" s="152" t="s">
        <v>150</v>
      </c>
      <c r="AU109" s="152" t="s">
        <v>81</v>
      </c>
      <c r="AV109" s="12" t="s">
        <v>81</v>
      </c>
      <c r="AW109" s="12" t="s">
        <v>35</v>
      </c>
      <c r="AX109" s="12" t="s">
        <v>77</v>
      </c>
      <c r="AY109" s="152" t="s">
        <v>140</v>
      </c>
    </row>
    <row r="110" spans="2:65" s="1" customFormat="1" ht="16.5" customHeight="1">
      <c r="B110" s="32"/>
      <c r="C110" s="132" t="s">
        <v>184</v>
      </c>
      <c r="D110" s="132" t="s">
        <v>142</v>
      </c>
      <c r="E110" s="133" t="s">
        <v>333</v>
      </c>
      <c r="F110" s="134" t="s">
        <v>334</v>
      </c>
      <c r="G110" s="135" t="s">
        <v>318</v>
      </c>
      <c r="H110" s="136">
        <v>115.15</v>
      </c>
      <c r="I110" s="137"/>
      <c r="J110" s="138">
        <f>ROUND(I110*H110,2)</f>
        <v>0</v>
      </c>
      <c r="K110" s="139"/>
      <c r="L110" s="32"/>
      <c r="M110" s="140" t="s">
        <v>19</v>
      </c>
      <c r="N110" s="141" t="s">
        <v>44</v>
      </c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44" t="s">
        <v>146</v>
      </c>
      <c r="AT110" s="144" t="s">
        <v>142</v>
      </c>
      <c r="AU110" s="144" t="s">
        <v>81</v>
      </c>
      <c r="AY110" s="17" t="s">
        <v>140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7" t="s">
        <v>77</v>
      </c>
      <c r="BK110" s="145">
        <f>ROUND(I110*H110,2)</f>
        <v>0</v>
      </c>
      <c r="BL110" s="17" t="s">
        <v>146</v>
      </c>
      <c r="BM110" s="144" t="s">
        <v>483</v>
      </c>
    </row>
    <row r="111" spans="2:65" s="1" customFormat="1" ht="11.25">
      <c r="B111" s="32"/>
      <c r="D111" s="146" t="s">
        <v>148</v>
      </c>
      <c r="F111" s="147" t="s">
        <v>336</v>
      </c>
      <c r="I111" s="148"/>
      <c r="L111" s="32"/>
      <c r="M111" s="149"/>
      <c r="T111" s="53"/>
      <c r="AT111" s="17" t="s">
        <v>148</v>
      </c>
      <c r="AU111" s="17" t="s">
        <v>81</v>
      </c>
    </row>
    <row r="112" spans="2:65" s="12" customFormat="1" ht="11.25">
      <c r="B112" s="150"/>
      <c r="D112" s="151" t="s">
        <v>150</v>
      </c>
      <c r="E112" s="152" t="s">
        <v>19</v>
      </c>
      <c r="F112" s="153" t="s">
        <v>495</v>
      </c>
      <c r="H112" s="154">
        <v>115.15</v>
      </c>
      <c r="I112" s="155"/>
      <c r="L112" s="150"/>
      <c r="M112" s="156"/>
      <c r="T112" s="157"/>
      <c r="AT112" s="152" t="s">
        <v>150</v>
      </c>
      <c r="AU112" s="152" t="s">
        <v>81</v>
      </c>
      <c r="AV112" s="12" t="s">
        <v>81</v>
      </c>
      <c r="AW112" s="12" t="s">
        <v>35</v>
      </c>
      <c r="AX112" s="12" t="s">
        <v>77</v>
      </c>
      <c r="AY112" s="152" t="s">
        <v>140</v>
      </c>
    </row>
    <row r="113" spans="2:65" s="13" customFormat="1" ht="11.25">
      <c r="B113" s="158"/>
      <c r="D113" s="151" t="s">
        <v>150</v>
      </c>
      <c r="E113" s="159" t="s">
        <v>19</v>
      </c>
      <c r="F113" s="160" t="s">
        <v>485</v>
      </c>
      <c r="H113" s="159" t="s">
        <v>19</v>
      </c>
      <c r="I113" s="161"/>
      <c r="L113" s="158"/>
      <c r="M113" s="162"/>
      <c r="T113" s="163"/>
      <c r="AT113" s="159" t="s">
        <v>150</v>
      </c>
      <c r="AU113" s="159" t="s">
        <v>81</v>
      </c>
      <c r="AV113" s="13" t="s">
        <v>77</v>
      </c>
      <c r="AW113" s="13" t="s">
        <v>35</v>
      </c>
      <c r="AX113" s="13" t="s">
        <v>73</v>
      </c>
      <c r="AY113" s="159" t="s">
        <v>140</v>
      </c>
    </row>
    <row r="114" spans="2:65" s="13" customFormat="1" ht="11.25">
      <c r="B114" s="158"/>
      <c r="D114" s="151" t="s">
        <v>150</v>
      </c>
      <c r="E114" s="159" t="s">
        <v>19</v>
      </c>
      <c r="F114" s="160" t="s">
        <v>486</v>
      </c>
      <c r="H114" s="159" t="s">
        <v>19</v>
      </c>
      <c r="I114" s="161"/>
      <c r="L114" s="158"/>
      <c r="M114" s="162"/>
      <c r="T114" s="163"/>
      <c r="AT114" s="159" t="s">
        <v>150</v>
      </c>
      <c r="AU114" s="159" t="s">
        <v>81</v>
      </c>
      <c r="AV114" s="13" t="s">
        <v>77</v>
      </c>
      <c r="AW114" s="13" t="s">
        <v>35</v>
      </c>
      <c r="AX114" s="13" t="s">
        <v>73</v>
      </c>
      <c r="AY114" s="159" t="s">
        <v>140</v>
      </c>
    </row>
    <row r="115" spans="2:65" s="1" customFormat="1" ht="16.5" customHeight="1">
      <c r="B115" s="32"/>
      <c r="C115" s="132" t="s">
        <v>157</v>
      </c>
      <c r="D115" s="132" t="s">
        <v>142</v>
      </c>
      <c r="E115" s="133" t="s">
        <v>341</v>
      </c>
      <c r="F115" s="134" t="s">
        <v>342</v>
      </c>
      <c r="G115" s="135" t="s">
        <v>318</v>
      </c>
      <c r="H115" s="136">
        <v>115.15</v>
      </c>
      <c r="I115" s="137"/>
      <c r="J115" s="138">
        <f>ROUND(I115*H115,2)</f>
        <v>0</v>
      </c>
      <c r="K115" s="139"/>
      <c r="L115" s="32"/>
      <c r="M115" s="140" t="s">
        <v>19</v>
      </c>
      <c r="N115" s="141" t="s">
        <v>44</v>
      </c>
      <c r="P115" s="142">
        <f>O115*H115</f>
        <v>0</v>
      </c>
      <c r="Q115" s="142">
        <v>0</v>
      </c>
      <c r="R115" s="142">
        <f>Q115*H115</f>
        <v>0</v>
      </c>
      <c r="S115" s="142">
        <v>0</v>
      </c>
      <c r="T115" s="143">
        <f>S115*H115</f>
        <v>0</v>
      </c>
      <c r="AR115" s="144" t="s">
        <v>146</v>
      </c>
      <c r="AT115" s="144" t="s">
        <v>142</v>
      </c>
      <c r="AU115" s="144" t="s">
        <v>81</v>
      </c>
      <c r="AY115" s="17" t="s">
        <v>140</v>
      </c>
      <c r="BE115" s="145">
        <f>IF(N115="základní",J115,0)</f>
        <v>0</v>
      </c>
      <c r="BF115" s="145">
        <f>IF(N115="snížená",J115,0)</f>
        <v>0</v>
      </c>
      <c r="BG115" s="145">
        <f>IF(N115="zákl. přenesená",J115,0)</f>
        <v>0</v>
      </c>
      <c r="BH115" s="145">
        <f>IF(N115="sníž. přenesená",J115,0)</f>
        <v>0</v>
      </c>
      <c r="BI115" s="145">
        <f>IF(N115="nulová",J115,0)</f>
        <v>0</v>
      </c>
      <c r="BJ115" s="17" t="s">
        <v>77</v>
      </c>
      <c r="BK115" s="145">
        <f>ROUND(I115*H115,2)</f>
        <v>0</v>
      </c>
      <c r="BL115" s="17" t="s">
        <v>146</v>
      </c>
      <c r="BM115" s="144" t="s">
        <v>487</v>
      </c>
    </row>
    <row r="116" spans="2:65" s="1" customFormat="1" ht="11.25">
      <c r="B116" s="32"/>
      <c r="D116" s="146" t="s">
        <v>148</v>
      </c>
      <c r="F116" s="147" t="s">
        <v>344</v>
      </c>
      <c r="I116" s="148"/>
      <c r="L116" s="32"/>
      <c r="M116" s="149"/>
      <c r="T116" s="53"/>
      <c r="AT116" s="17" t="s">
        <v>148</v>
      </c>
      <c r="AU116" s="17" t="s">
        <v>81</v>
      </c>
    </row>
    <row r="117" spans="2:65" s="1" customFormat="1" ht="16.5" customHeight="1">
      <c r="B117" s="32"/>
      <c r="C117" s="132" t="s">
        <v>215</v>
      </c>
      <c r="D117" s="132" t="s">
        <v>142</v>
      </c>
      <c r="E117" s="133" t="s">
        <v>347</v>
      </c>
      <c r="F117" s="134" t="s">
        <v>348</v>
      </c>
      <c r="G117" s="135" t="s">
        <v>318</v>
      </c>
      <c r="H117" s="136">
        <v>690.9</v>
      </c>
      <c r="I117" s="137"/>
      <c r="J117" s="138">
        <f>ROUND(I117*H117,2)</f>
        <v>0</v>
      </c>
      <c r="K117" s="139"/>
      <c r="L117" s="32"/>
      <c r="M117" s="140" t="s">
        <v>19</v>
      </c>
      <c r="N117" s="141" t="s">
        <v>44</v>
      </c>
      <c r="P117" s="142">
        <f>O117*H117</f>
        <v>0</v>
      </c>
      <c r="Q117" s="142">
        <v>0</v>
      </c>
      <c r="R117" s="142">
        <f>Q117*H117</f>
        <v>0</v>
      </c>
      <c r="S117" s="142">
        <v>0</v>
      </c>
      <c r="T117" s="143">
        <f>S117*H117</f>
        <v>0</v>
      </c>
      <c r="AR117" s="144" t="s">
        <v>146</v>
      </c>
      <c r="AT117" s="144" t="s">
        <v>142</v>
      </c>
      <c r="AU117" s="144" t="s">
        <v>81</v>
      </c>
      <c r="AY117" s="17" t="s">
        <v>140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7" t="s">
        <v>77</v>
      </c>
      <c r="BK117" s="145">
        <f>ROUND(I117*H117,2)</f>
        <v>0</v>
      </c>
      <c r="BL117" s="17" t="s">
        <v>146</v>
      </c>
      <c r="BM117" s="144" t="s">
        <v>488</v>
      </c>
    </row>
    <row r="118" spans="2:65" s="1" customFormat="1" ht="11.25">
      <c r="B118" s="32"/>
      <c r="D118" s="146" t="s">
        <v>148</v>
      </c>
      <c r="F118" s="147" t="s">
        <v>350</v>
      </c>
      <c r="I118" s="148"/>
      <c r="L118" s="32"/>
      <c r="M118" s="149"/>
      <c r="T118" s="53"/>
      <c r="AT118" s="17" t="s">
        <v>148</v>
      </c>
      <c r="AU118" s="17" t="s">
        <v>81</v>
      </c>
    </row>
    <row r="119" spans="2:65" s="12" customFormat="1" ht="11.25">
      <c r="B119" s="150"/>
      <c r="D119" s="151" t="s">
        <v>150</v>
      </c>
      <c r="E119" s="152" t="s">
        <v>19</v>
      </c>
      <c r="F119" s="153" t="s">
        <v>489</v>
      </c>
      <c r="H119" s="154">
        <v>690.9</v>
      </c>
      <c r="I119" s="155"/>
      <c r="L119" s="150"/>
      <c r="M119" s="185"/>
      <c r="N119" s="186"/>
      <c r="O119" s="186"/>
      <c r="P119" s="186"/>
      <c r="Q119" s="186"/>
      <c r="R119" s="186"/>
      <c r="S119" s="186"/>
      <c r="T119" s="187"/>
      <c r="AT119" s="152" t="s">
        <v>150</v>
      </c>
      <c r="AU119" s="152" t="s">
        <v>81</v>
      </c>
      <c r="AV119" s="12" t="s">
        <v>81</v>
      </c>
      <c r="AW119" s="12" t="s">
        <v>35</v>
      </c>
      <c r="AX119" s="12" t="s">
        <v>77</v>
      </c>
      <c r="AY119" s="152" t="s">
        <v>140</v>
      </c>
    </row>
    <row r="120" spans="2:65" s="1" customFormat="1" ht="6.95" customHeight="1"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32"/>
    </row>
  </sheetData>
  <sheetProtection algorithmName="SHA-512" hashValue="SEqVuvPHcvKiYUJRo+Qjdq6MCYkYViH5EFTaL92qjQLFBBTjfjusMOuTn0Gvm9P16lXPKU9VdK2IFH87f/7VGA==" saltValue="1s/cRU/0HkTHjyj9vtMlRaivoRsJMihAxBOPMiVuhRpPWAITzQphDAKOW724snaz6dfjQez+pbLzKnBauUMeZQ==" spinCount="100000" sheet="1" objects="1" scenarios="1" formatColumns="0" formatRows="0" autoFilter="0"/>
  <autoFilter ref="C86:K119" xr:uid="{00000000-0009-0000-0000-000003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300-000000000000}"/>
    <hyperlink ref="F95" r:id="rId2" xr:uid="{00000000-0004-0000-0300-000001000000}"/>
    <hyperlink ref="F101" r:id="rId3" xr:uid="{00000000-0004-0000-0300-000002000000}"/>
    <hyperlink ref="F105" r:id="rId4" xr:uid="{00000000-0004-0000-0300-000003000000}"/>
    <hyperlink ref="F111" r:id="rId5" xr:uid="{00000000-0004-0000-0300-000004000000}"/>
    <hyperlink ref="F116" r:id="rId6" xr:uid="{00000000-0004-0000-0300-000005000000}"/>
    <hyperlink ref="F118" r:id="rId7" xr:uid="{00000000-0004-0000-03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0"/>
  <sheetViews>
    <sheetView showGridLines="0" tabSelected="1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>
      <c r="B4" s="20"/>
      <c r="D4" s="21" t="s">
        <v>105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21" t="str">
        <f>'Rekapitulace stavby'!K6</f>
        <v>Výsadba části LBC7 a části LBC9 v k.ú. Hrabětice</v>
      </c>
      <c r="F7" s="322"/>
      <c r="G7" s="322"/>
      <c r="H7" s="322"/>
      <c r="L7" s="20"/>
    </row>
    <row r="8" spans="2:46" ht="12" customHeight="1">
      <c r="B8" s="20"/>
      <c r="D8" s="27" t="s">
        <v>106</v>
      </c>
      <c r="L8" s="20"/>
    </row>
    <row r="9" spans="2:46" s="1" customFormat="1" ht="16.5" customHeight="1">
      <c r="B9" s="32"/>
      <c r="E9" s="321" t="s">
        <v>107</v>
      </c>
      <c r="F9" s="323"/>
      <c r="G9" s="323"/>
      <c r="H9" s="323"/>
      <c r="L9" s="32"/>
    </row>
    <row r="10" spans="2:46" s="1" customFormat="1" ht="12" customHeight="1">
      <c r="B10" s="32"/>
      <c r="D10" s="27" t="s">
        <v>457</v>
      </c>
      <c r="L10" s="32"/>
    </row>
    <row r="11" spans="2:46" s="1" customFormat="1" ht="16.5" customHeight="1">
      <c r="B11" s="32"/>
      <c r="E11" s="285" t="s">
        <v>496</v>
      </c>
      <c r="F11" s="323"/>
      <c r="G11" s="323"/>
      <c r="H11" s="323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9. 5. 2025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108</v>
      </c>
      <c r="I17" s="27" t="s">
        <v>29</v>
      </c>
      <c r="J17" s="25" t="s">
        <v>30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24" t="str">
        <f>'Rekapitulace stavby'!E14</f>
        <v>Vyplň údaj</v>
      </c>
      <c r="F20" s="291"/>
      <c r="G20" s="291"/>
      <c r="H20" s="29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33</v>
      </c>
      <c r="I22" s="27" t="s">
        <v>26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 </v>
      </c>
      <c r="I23" s="27" t="s">
        <v>29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36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29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37</v>
      </c>
      <c r="L28" s="32"/>
    </row>
    <row r="29" spans="2:12" s="7" customFormat="1" ht="16.5" customHeight="1">
      <c r="B29" s="91"/>
      <c r="E29" s="296" t="s">
        <v>19</v>
      </c>
      <c r="F29" s="296"/>
      <c r="G29" s="296"/>
      <c r="H29" s="296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39</v>
      </c>
      <c r="J32" s="63">
        <f>ROUND(J87,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41</v>
      </c>
      <c r="I34" s="35" t="s">
        <v>40</v>
      </c>
      <c r="J34" s="35" t="s">
        <v>42</v>
      </c>
      <c r="L34" s="32"/>
    </row>
    <row r="35" spans="2:12" s="1" customFormat="1" ht="14.45" customHeight="1">
      <c r="B35" s="32"/>
      <c r="D35" s="52" t="s">
        <v>43</v>
      </c>
      <c r="E35" s="27" t="s">
        <v>44</v>
      </c>
      <c r="F35" s="83">
        <f>ROUND((SUM(BE87:BE119)),  2)</f>
        <v>0</v>
      </c>
      <c r="I35" s="93">
        <v>0.21</v>
      </c>
      <c r="J35" s="83">
        <f>ROUND(((SUM(BE87:BE119))*I35),  2)</f>
        <v>0</v>
      </c>
      <c r="L35" s="32"/>
    </row>
    <row r="36" spans="2:12" s="1" customFormat="1" ht="14.45" customHeight="1">
      <c r="B36" s="32"/>
      <c r="E36" s="27" t="s">
        <v>45</v>
      </c>
      <c r="F36" s="83">
        <f>ROUND((SUM(BF87:BF119)),  2)</f>
        <v>0</v>
      </c>
      <c r="I36" s="93">
        <v>0.12</v>
      </c>
      <c r="J36" s="83">
        <f>ROUND(((SUM(BF87:BF119))*I36),  2)</f>
        <v>0</v>
      </c>
      <c r="L36" s="32"/>
    </row>
    <row r="37" spans="2:12" s="1" customFormat="1" ht="14.45" hidden="1" customHeight="1">
      <c r="B37" s="32"/>
      <c r="E37" s="27" t="s">
        <v>46</v>
      </c>
      <c r="F37" s="83">
        <f>ROUND((SUM(BG87:BG119)),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47</v>
      </c>
      <c r="F38" s="83">
        <f>ROUND((SUM(BH87:BH119)),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48</v>
      </c>
      <c r="F39" s="83">
        <f>ROUND((SUM(BI87:BI119)),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49</v>
      </c>
      <c r="E41" s="54"/>
      <c r="F41" s="54"/>
      <c r="G41" s="96" t="s">
        <v>50</v>
      </c>
      <c r="H41" s="97" t="s">
        <v>51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109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321" t="str">
        <f>E7</f>
        <v>Výsadba části LBC7 a části LBC9 v k.ú. Hrabětice</v>
      </c>
      <c r="F50" s="322"/>
      <c r="G50" s="322"/>
      <c r="H50" s="322"/>
      <c r="L50" s="32"/>
    </row>
    <row r="51" spans="2:47" ht="12" customHeight="1">
      <c r="B51" s="20"/>
      <c r="C51" s="27" t="s">
        <v>106</v>
      </c>
      <c r="L51" s="20"/>
    </row>
    <row r="52" spans="2:47" s="1" customFormat="1" ht="16.5" customHeight="1">
      <c r="B52" s="32"/>
      <c r="E52" s="321" t="s">
        <v>107</v>
      </c>
      <c r="F52" s="323"/>
      <c r="G52" s="323"/>
      <c r="H52" s="323"/>
      <c r="L52" s="32"/>
    </row>
    <row r="53" spans="2:47" s="1" customFormat="1" ht="12" customHeight="1">
      <c r="B53" s="32"/>
      <c r="C53" s="27" t="s">
        <v>457</v>
      </c>
      <c r="L53" s="32"/>
    </row>
    <row r="54" spans="2:47" s="1" customFormat="1" ht="16.5" customHeight="1">
      <c r="B54" s="32"/>
      <c r="E54" s="285" t="str">
        <f>E11</f>
        <v>1-3 - LBC7  následná péče 3.rok</v>
      </c>
      <c r="F54" s="323"/>
      <c r="G54" s="323"/>
      <c r="H54" s="323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Hrabětice</v>
      </c>
      <c r="I56" s="27" t="s">
        <v>23</v>
      </c>
      <c r="J56" s="49" t="str">
        <f>IF(J14="","",J14)</f>
        <v>9. 5. 2025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>ČŘ-SPÚ</v>
      </c>
      <c r="I58" s="27" t="s">
        <v>33</v>
      </c>
      <c r="J58" s="30" t="str">
        <f>E23</f>
        <v xml:space="preserve"> </v>
      </c>
      <c r="L58" s="32"/>
    </row>
    <row r="59" spans="2:47" s="1" customFormat="1" ht="15.2" customHeight="1">
      <c r="B59" s="32"/>
      <c r="C59" s="27" t="s">
        <v>31</v>
      </c>
      <c r="F59" s="25" t="str">
        <f>IF(E20="","",E20)</f>
        <v>Vyplň údaj</v>
      </c>
      <c r="I59" s="27" t="s">
        <v>36</v>
      </c>
      <c r="J59" s="30" t="str">
        <f>E26</f>
        <v xml:space="preserve"> 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110</v>
      </c>
      <c r="D61" s="94"/>
      <c r="E61" s="94"/>
      <c r="F61" s="94"/>
      <c r="G61" s="94"/>
      <c r="H61" s="94"/>
      <c r="I61" s="94"/>
      <c r="J61" s="101" t="s">
        <v>111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71</v>
      </c>
      <c r="J63" s="63">
        <f>J87</f>
        <v>0</v>
      </c>
      <c r="L63" s="32"/>
      <c r="AU63" s="17" t="s">
        <v>112</v>
      </c>
    </row>
    <row r="64" spans="2:47" s="8" customFormat="1" ht="24.95" customHeight="1">
      <c r="B64" s="103"/>
      <c r="D64" s="104" t="s">
        <v>113</v>
      </c>
      <c r="E64" s="105"/>
      <c r="F64" s="105"/>
      <c r="G64" s="105"/>
      <c r="H64" s="105"/>
      <c r="I64" s="105"/>
      <c r="J64" s="106">
        <f>J88</f>
        <v>0</v>
      </c>
      <c r="L64" s="103"/>
    </row>
    <row r="65" spans="2:12" s="9" customFormat="1" ht="19.899999999999999" customHeight="1">
      <c r="B65" s="107"/>
      <c r="D65" s="108" t="s">
        <v>497</v>
      </c>
      <c r="E65" s="109"/>
      <c r="F65" s="109"/>
      <c r="G65" s="109"/>
      <c r="H65" s="109"/>
      <c r="I65" s="109"/>
      <c r="J65" s="110">
        <f>J89</f>
        <v>0</v>
      </c>
      <c r="L65" s="107"/>
    </row>
    <row r="66" spans="2:12" s="1" customFormat="1" ht="21.75" customHeight="1">
      <c r="B66" s="32"/>
      <c r="L66" s="32"/>
    </row>
    <row r="67" spans="2:12" s="1" customFormat="1" ht="6.95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5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>
      <c r="B72" s="32"/>
      <c r="C72" s="21" t="s">
        <v>125</v>
      </c>
      <c r="L72" s="32"/>
    </row>
    <row r="73" spans="2:12" s="1" customFormat="1" ht="6.95" customHeight="1">
      <c r="B73" s="32"/>
      <c r="L73" s="32"/>
    </row>
    <row r="74" spans="2:12" s="1" customFormat="1" ht="12" customHeight="1">
      <c r="B74" s="32"/>
      <c r="C74" s="27" t="s">
        <v>16</v>
      </c>
      <c r="L74" s="32"/>
    </row>
    <row r="75" spans="2:12" s="1" customFormat="1" ht="16.5" customHeight="1">
      <c r="B75" s="32"/>
      <c r="E75" s="321" t="str">
        <f>E7</f>
        <v>Výsadba části LBC7 a části LBC9 v k.ú. Hrabětice</v>
      </c>
      <c r="F75" s="322"/>
      <c r="G75" s="322"/>
      <c r="H75" s="322"/>
      <c r="L75" s="32"/>
    </row>
    <row r="76" spans="2:12" ht="12" customHeight="1">
      <c r="B76" s="20"/>
      <c r="C76" s="27" t="s">
        <v>106</v>
      </c>
      <c r="L76" s="20"/>
    </row>
    <row r="77" spans="2:12" s="1" customFormat="1" ht="16.5" customHeight="1">
      <c r="B77" s="32"/>
      <c r="E77" s="321" t="s">
        <v>107</v>
      </c>
      <c r="F77" s="323"/>
      <c r="G77" s="323"/>
      <c r="H77" s="323"/>
      <c r="L77" s="32"/>
    </row>
    <row r="78" spans="2:12" s="1" customFormat="1" ht="12" customHeight="1">
      <c r="B78" s="32"/>
      <c r="C78" s="27" t="s">
        <v>457</v>
      </c>
      <c r="L78" s="32"/>
    </row>
    <row r="79" spans="2:12" s="1" customFormat="1" ht="16.5" customHeight="1">
      <c r="B79" s="32"/>
      <c r="E79" s="285" t="str">
        <f>E11</f>
        <v>1-3 - LBC7  následná péče 3.rok</v>
      </c>
      <c r="F79" s="323"/>
      <c r="G79" s="323"/>
      <c r="H79" s="323"/>
      <c r="L79" s="32"/>
    </row>
    <row r="80" spans="2:12" s="1" customFormat="1" ht="6.95" customHeight="1">
      <c r="B80" s="32"/>
      <c r="L80" s="32"/>
    </row>
    <row r="81" spans="2:65" s="1" customFormat="1" ht="12" customHeight="1">
      <c r="B81" s="32"/>
      <c r="C81" s="27" t="s">
        <v>21</v>
      </c>
      <c r="F81" s="25" t="str">
        <f>F14</f>
        <v>Hrabětice</v>
      </c>
      <c r="I81" s="27" t="s">
        <v>23</v>
      </c>
      <c r="J81" s="49" t="str">
        <f>IF(J14="","",J14)</f>
        <v>9. 5. 2025</v>
      </c>
      <c r="L81" s="32"/>
    </row>
    <row r="82" spans="2:65" s="1" customFormat="1" ht="6.95" customHeight="1">
      <c r="B82" s="32"/>
      <c r="L82" s="32"/>
    </row>
    <row r="83" spans="2:65" s="1" customFormat="1" ht="15.2" customHeight="1">
      <c r="B83" s="32"/>
      <c r="C83" s="27" t="s">
        <v>25</v>
      </c>
      <c r="F83" s="25" t="str">
        <f>E17</f>
        <v>ČŘ-SPÚ</v>
      </c>
      <c r="I83" s="27" t="s">
        <v>33</v>
      </c>
      <c r="J83" s="30" t="str">
        <f>E23</f>
        <v xml:space="preserve"> </v>
      </c>
      <c r="L83" s="32"/>
    </row>
    <row r="84" spans="2:65" s="1" customFormat="1" ht="15.2" customHeight="1">
      <c r="B84" s="32"/>
      <c r="C84" s="27" t="s">
        <v>31</v>
      </c>
      <c r="F84" s="25" t="str">
        <f>IF(E20="","",E20)</f>
        <v>Vyplň údaj</v>
      </c>
      <c r="I84" s="27" t="s">
        <v>36</v>
      </c>
      <c r="J84" s="30" t="str">
        <f>E26</f>
        <v xml:space="preserve"> 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11"/>
      <c r="C86" s="112" t="s">
        <v>126</v>
      </c>
      <c r="D86" s="113" t="s">
        <v>58</v>
      </c>
      <c r="E86" s="113" t="s">
        <v>54</v>
      </c>
      <c r="F86" s="113" t="s">
        <v>55</v>
      </c>
      <c r="G86" s="113" t="s">
        <v>127</v>
      </c>
      <c r="H86" s="113" t="s">
        <v>128</v>
      </c>
      <c r="I86" s="113" t="s">
        <v>129</v>
      </c>
      <c r="J86" s="114" t="s">
        <v>111</v>
      </c>
      <c r="K86" s="115" t="s">
        <v>130</v>
      </c>
      <c r="L86" s="111"/>
      <c r="M86" s="56" t="s">
        <v>19</v>
      </c>
      <c r="N86" s="57" t="s">
        <v>43</v>
      </c>
      <c r="O86" s="57" t="s">
        <v>131</v>
      </c>
      <c r="P86" s="57" t="s">
        <v>132</v>
      </c>
      <c r="Q86" s="57" t="s">
        <v>133</v>
      </c>
      <c r="R86" s="57" t="s">
        <v>134</v>
      </c>
      <c r="S86" s="57" t="s">
        <v>135</v>
      </c>
      <c r="T86" s="58" t="s">
        <v>136</v>
      </c>
    </row>
    <row r="87" spans="2:65" s="1" customFormat="1" ht="22.9" customHeight="1">
      <c r="B87" s="32"/>
      <c r="C87" s="61" t="s">
        <v>137</v>
      </c>
      <c r="J87" s="116">
        <f>BK87</f>
        <v>0</v>
      </c>
      <c r="L87" s="32"/>
      <c r="M87" s="59"/>
      <c r="N87" s="50"/>
      <c r="O87" s="50"/>
      <c r="P87" s="117">
        <f>P88</f>
        <v>0</v>
      </c>
      <c r="Q87" s="50"/>
      <c r="R87" s="117">
        <f>R88</f>
        <v>1.9340000000000002</v>
      </c>
      <c r="S87" s="50"/>
      <c r="T87" s="118">
        <f>T88</f>
        <v>0</v>
      </c>
      <c r="AT87" s="17" t="s">
        <v>72</v>
      </c>
      <c r="AU87" s="17" t="s">
        <v>112</v>
      </c>
      <c r="BK87" s="119">
        <f>BK88</f>
        <v>0</v>
      </c>
    </row>
    <row r="88" spans="2:65" s="11" customFormat="1" ht="25.9" customHeight="1">
      <c r="B88" s="120"/>
      <c r="D88" s="121" t="s">
        <v>72</v>
      </c>
      <c r="E88" s="122" t="s">
        <v>138</v>
      </c>
      <c r="F88" s="122" t="s">
        <v>139</v>
      </c>
      <c r="I88" s="123"/>
      <c r="J88" s="124">
        <f>BK88</f>
        <v>0</v>
      </c>
      <c r="L88" s="120"/>
      <c r="M88" s="125"/>
      <c r="P88" s="126">
        <f>P89</f>
        <v>0</v>
      </c>
      <c r="R88" s="126">
        <f>R89</f>
        <v>1.9340000000000002</v>
      </c>
      <c r="T88" s="127">
        <f>T89</f>
        <v>0</v>
      </c>
      <c r="AR88" s="121" t="s">
        <v>77</v>
      </c>
      <c r="AT88" s="128" t="s">
        <v>72</v>
      </c>
      <c r="AU88" s="128" t="s">
        <v>73</v>
      </c>
      <c r="AY88" s="121" t="s">
        <v>140</v>
      </c>
      <c r="BK88" s="129">
        <f>BK89</f>
        <v>0</v>
      </c>
    </row>
    <row r="89" spans="2:65" s="11" customFormat="1" ht="22.9" customHeight="1">
      <c r="B89" s="120"/>
      <c r="D89" s="121" t="s">
        <v>72</v>
      </c>
      <c r="E89" s="130" t="s">
        <v>91</v>
      </c>
      <c r="F89" s="130" t="s">
        <v>498</v>
      </c>
      <c r="I89" s="123"/>
      <c r="J89" s="131">
        <f>BK89</f>
        <v>0</v>
      </c>
      <c r="L89" s="120"/>
      <c r="M89" s="125"/>
      <c r="P89" s="126">
        <f>SUM(P90:P119)</f>
        <v>0</v>
      </c>
      <c r="R89" s="126">
        <f>SUM(R90:R119)</f>
        <v>1.9340000000000002</v>
      </c>
      <c r="T89" s="127">
        <f>SUM(T90:T119)</f>
        <v>0</v>
      </c>
      <c r="AR89" s="121" t="s">
        <v>77</v>
      </c>
      <c r="AT89" s="128" t="s">
        <v>72</v>
      </c>
      <c r="AU89" s="128" t="s">
        <v>77</v>
      </c>
      <c r="AY89" s="121" t="s">
        <v>140</v>
      </c>
      <c r="BK89" s="129">
        <f>SUM(BK90:BK119)</f>
        <v>0</v>
      </c>
    </row>
    <row r="90" spans="2:65" s="1" customFormat="1" ht="16.5" customHeight="1">
      <c r="B90" s="32"/>
      <c r="C90" s="132" t="s">
        <v>77</v>
      </c>
      <c r="D90" s="132" t="s">
        <v>142</v>
      </c>
      <c r="E90" s="133" t="s">
        <v>461</v>
      </c>
      <c r="F90" s="134" t="s">
        <v>462</v>
      </c>
      <c r="G90" s="135" t="s">
        <v>145</v>
      </c>
      <c r="H90" s="136">
        <v>31732</v>
      </c>
      <c r="I90" s="137"/>
      <c r="J90" s="138">
        <f>ROUND(I90*H90,2)</f>
        <v>0</v>
      </c>
      <c r="K90" s="139"/>
      <c r="L90" s="32"/>
      <c r="M90" s="140" t="s">
        <v>19</v>
      </c>
      <c r="N90" s="141" t="s">
        <v>44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146</v>
      </c>
      <c r="AT90" s="144" t="s">
        <v>142</v>
      </c>
      <c r="AU90" s="144" t="s">
        <v>81</v>
      </c>
      <c r="AY90" s="17" t="s">
        <v>140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7" t="s">
        <v>77</v>
      </c>
      <c r="BK90" s="145">
        <f>ROUND(I90*H90,2)</f>
        <v>0</v>
      </c>
      <c r="BL90" s="17" t="s">
        <v>146</v>
      </c>
      <c r="BM90" s="144" t="s">
        <v>463</v>
      </c>
    </row>
    <row r="91" spans="2:65" s="1" customFormat="1" ht="11.25">
      <c r="B91" s="32"/>
      <c r="D91" s="146" t="s">
        <v>148</v>
      </c>
      <c r="F91" s="147" t="s">
        <v>464</v>
      </c>
      <c r="I91" s="148"/>
      <c r="L91" s="32"/>
      <c r="M91" s="149"/>
      <c r="T91" s="53"/>
      <c r="AT91" s="17" t="s">
        <v>148</v>
      </c>
      <c r="AU91" s="17" t="s">
        <v>81</v>
      </c>
    </row>
    <row r="92" spans="2:65" s="12" customFormat="1" ht="11.25">
      <c r="B92" s="150"/>
      <c r="D92" s="151" t="s">
        <v>150</v>
      </c>
      <c r="E92" s="152" t="s">
        <v>19</v>
      </c>
      <c r="F92" s="153" t="s">
        <v>493</v>
      </c>
      <c r="H92" s="154">
        <v>31732</v>
      </c>
      <c r="I92" s="155"/>
      <c r="L92" s="150"/>
      <c r="M92" s="156"/>
      <c r="T92" s="157"/>
      <c r="AT92" s="152" t="s">
        <v>150</v>
      </c>
      <c r="AU92" s="152" t="s">
        <v>81</v>
      </c>
      <c r="AV92" s="12" t="s">
        <v>81</v>
      </c>
      <c r="AW92" s="12" t="s">
        <v>35</v>
      </c>
      <c r="AX92" s="12" t="s">
        <v>77</v>
      </c>
      <c r="AY92" s="152" t="s">
        <v>140</v>
      </c>
    </row>
    <row r="93" spans="2:65" s="13" customFormat="1" ht="11.25">
      <c r="B93" s="158"/>
      <c r="D93" s="151" t="s">
        <v>150</v>
      </c>
      <c r="E93" s="159" t="s">
        <v>19</v>
      </c>
      <c r="F93" s="160" t="s">
        <v>494</v>
      </c>
      <c r="H93" s="159" t="s">
        <v>19</v>
      </c>
      <c r="I93" s="161"/>
      <c r="L93" s="158"/>
      <c r="M93" s="162"/>
      <c r="T93" s="163"/>
      <c r="AT93" s="159" t="s">
        <v>150</v>
      </c>
      <c r="AU93" s="159" t="s">
        <v>81</v>
      </c>
      <c r="AV93" s="13" t="s">
        <v>77</v>
      </c>
      <c r="AW93" s="13" t="s">
        <v>35</v>
      </c>
      <c r="AX93" s="13" t="s">
        <v>73</v>
      </c>
      <c r="AY93" s="159" t="s">
        <v>140</v>
      </c>
    </row>
    <row r="94" spans="2:65" s="1" customFormat="1" ht="16.5" customHeight="1">
      <c r="B94" s="32"/>
      <c r="C94" s="132" t="s">
        <v>81</v>
      </c>
      <c r="D94" s="132" t="s">
        <v>142</v>
      </c>
      <c r="E94" s="133" t="s">
        <v>310</v>
      </c>
      <c r="F94" s="134" t="s">
        <v>311</v>
      </c>
      <c r="G94" s="135" t="s">
        <v>145</v>
      </c>
      <c r="H94" s="136">
        <v>96.7</v>
      </c>
      <c r="I94" s="137"/>
      <c r="J94" s="138">
        <f>ROUND(I94*H94,2)</f>
        <v>0</v>
      </c>
      <c r="K94" s="139"/>
      <c r="L94" s="32"/>
      <c r="M94" s="140" t="s">
        <v>19</v>
      </c>
      <c r="N94" s="141" t="s">
        <v>44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146</v>
      </c>
      <c r="AT94" s="144" t="s">
        <v>142</v>
      </c>
      <c r="AU94" s="144" t="s">
        <v>81</v>
      </c>
      <c r="AY94" s="17" t="s">
        <v>140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7" t="s">
        <v>77</v>
      </c>
      <c r="BK94" s="145">
        <f>ROUND(I94*H94,2)</f>
        <v>0</v>
      </c>
      <c r="BL94" s="17" t="s">
        <v>146</v>
      </c>
      <c r="BM94" s="144" t="s">
        <v>467</v>
      </c>
    </row>
    <row r="95" spans="2:65" s="1" customFormat="1" ht="11.25">
      <c r="B95" s="32"/>
      <c r="D95" s="146" t="s">
        <v>148</v>
      </c>
      <c r="F95" s="147" t="s">
        <v>313</v>
      </c>
      <c r="I95" s="148"/>
      <c r="L95" s="32"/>
      <c r="M95" s="149"/>
      <c r="T95" s="53"/>
      <c r="AT95" s="17" t="s">
        <v>148</v>
      </c>
      <c r="AU95" s="17" t="s">
        <v>81</v>
      </c>
    </row>
    <row r="96" spans="2:65" s="12" customFormat="1" ht="11.25">
      <c r="B96" s="150"/>
      <c r="D96" s="151" t="s">
        <v>150</v>
      </c>
      <c r="E96" s="152" t="s">
        <v>19</v>
      </c>
      <c r="F96" s="153" t="s">
        <v>468</v>
      </c>
      <c r="H96" s="154">
        <v>96.7</v>
      </c>
      <c r="I96" s="155"/>
      <c r="L96" s="150"/>
      <c r="M96" s="156"/>
      <c r="T96" s="157"/>
      <c r="AT96" s="152" t="s">
        <v>150</v>
      </c>
      <c r="AU96" s="152" t="s">
        <v>81</v>
      </c>
      <c r="AV96" s="12" t="s">
        <v>81</v>
      </c>
      <c r="AW96" s="12" t="s">
        <v>35</v>
      </c>
      <c r="AX96" s="12" t="s">
        <v>77</v>
      </c>
      <c r="AY96" s="152" t="s">
        <v>140</v>
      </c>
    </row>
    <row r="97" spans="2:65" s="13" customFormat="1" ht="11.25">
      <c r="B97" s="158"/>
      <c r="D97" s="151" t="s">
        <v>150</v>
      </c>
      <c r="E97" s="159" t="s">
        <v>19</v>
      </c>
      <c r="F97" s="160" t="s">
        <v>469</v>
      </c>
      <c r="H97" s="159" t="s">
        <v>19</v>
      </c>
      <c r="I97" s="161"/>
      <c r="L97" s="158"/>
      <c r="M97" s="162"/>
      <c r="T97" s="163"/>
      <c r="AT97" s="159" t="s">
        <v>150</v>
      </c>
      <c r="AU97" s="159" t="s">
        <v>81</v>
      </c>
      <c r="AV97" s="13" t="s">
        <v>77</v>
      </c>
      <c r="AW97" s="13" t="s">
        <v>35</v>
      </c>
      <c r="AX97" s="13" t="s">
        <v>73</v>
      </c>
      <c r="AY97" s="159" t="s">
        <v>140</v>
      </c>
    </row>
    <row r="98" spans="2:65" s="1" customFormat="1" ht="16.5" customHeight="1">
      <c r="B98" s="32"/>
      <c r="C98" s="164" t="s">
        <v>160</v>
      </c>
      <c r="D98" s="164" t="s">
        <v>153</v>
      </c>
      <c r="E98" s="165" t="s">
        <v>316</v>
      </c>
      <c r="F98" s="166" t="s">
        <v>317</v>
      </c>
      <c r="G98" s="167" t="s">
        <v>318</v>
      </c>
      <c r="H98" s="168">
        <v>9.67</v>
      </c>
      <c r="I98" s="169"/>
      <c r="J98" s="170">
        <f>ROUND(I98*H98,2)</f>
        <v>0</v>
      </c>
      <c r="K98" s="171"/>
      <c r="L98" s="172"/>
      <c r="M98" s="173" t="s">
        <v>19</v>
      </c>
      <c r="N98" s="174" t="s">
        <v>44</v>
      </c>
      <c r="P98" s="142">
        <f>O98*H98</f>
        <v>0</v>
      </c>
      <c r="Q98" s="142">
        <v>0.2</v>
      </c>
      <c r="R98" s="142">
        <f>Q98*H98</f>
        <v>1.9340000000000002</v>
      </c>
      <c r="S98" s="142">
        <v>0</v>
      </c>
      <c r="T98" s="143">
        <f>S98*H98</f>
        <v>0</v>
      </c>
      <c r="AR98" s="144" t="s">
        <v>157</v>
      </c>
      <c r="AT98" s="144" t="s">
        <v>153</v>
      </c>
      <c r="AU98" s="144" t="s">
        <v>81</v>
      </c>
      <c r="AY98" s="17" t="s">
        <v>140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7" t="s">
        <v>77</v>
      </c>
      <c r="BK98" s="145">
        <f>ROUND(I98*H98,2)</f>
        <v>0</v>
      </c>
      <c r="BL98" s="17" t="s">
        <v>146</v>
      </c>
      <c r="BM98" s="144" t="s">
        <v>470</v>
      </c>
    </row>
    <row r="99" spans="2:65" s="12" customFormat="1" ht="11.25">
      <c r="B99" s="150"/>
      <c r="D99" s="151" t="s">
        <v>150</v>
      </c>
      <c r="E99" s="152" t="s">
        <v>19</v>
      </c>
      <c r="F99" s="153" t="s">
        <v>471</v>
      </c>
      <c r="H99" s="154">
        <v>9.67</v>
      </c>
      <c r="I99" s="155"/>
      <c r="L99" s="150"/>
      <c r="M99" s="156"/>
      <c r="T99" s="157"/>
      <c r="AT99" s="152" t="s">
        <v>150</v>
      </c>
      <c r="AU99" s="152" t="s">
        <v>81</v>
      </c>
      <c r="AV99" s="12" t="s">
        <v>81</v>
      </c>
      <c r="AW99" s="12" t="s">
        <v>35</v>
      </c>
      <c r="AX99" s="12" t="s">
        <v>77</v>
      </c>
      <c r="AY99" s="152" t="s">
        <v>140</v>
      </c>
    </row>
    <row r="100" spans="2:65" s="1" customFormat="1" ht="21.75" customHeight="1">
      <c r="B100" s="32"/>
      <c r="C100" s="132" t="s">
        <v>146</v>
      </c>
      <c r="D100" s="132" t="s">
        <v>142</v>
      </c>
      <c r="E100" s="133" t="s">
        <v>472</v>
      </c>
      <c r="F100" s="134" t="s">
        <v>473</v>
      </c>
      <c r="G100" s="135" t="s">
        <v>474</v>
      </c>
      <c r="H100" s="136">
        <v>19.34</v>
      </c>
      <c r="I100" s="137"/>
      <c r="J100" s="138">
        <f>ROUND(I100*H100,2)</f>
        <v>0</v>
      </c>
      <c r="K100" s="139"/>
      <c r="L100" s="32"/>
      <c r="M100" s="140" t="s">
        <v>19</v>
      </c>
      <c r="N100" s="141" t="s">
        <v>44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146</v>
      </c>
      <c r="AT100" s="144" t="s">
        <v>142</v>
      </c>
      <c r="AU100" s="144" t="s">
        <v>81</v>
      </c>
      <c r="AY100" s="17" t="s">
        <v>140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7" t="s">
        <v>77</v>
      </c>
      <c r="BK100" s="145">
        <f>ROUND(I100*H100,2)</f>
        <v>0</v>
      </c>
      <c r="BL100" s="17" t="s">
        <v>146</v>
      </c>
      <c r="BM100" s="144" t="s">
        <v>475</v>
      </c>
    </row>
    <row r="101" spans="2:65" s="1" customFormat="1" ht="11.25">
      <c r="B101" s="32"/>
      <c r="D101" s="146" t="s">
        <v>148</v>
      </c>
      <c r="F101" s="147" t="s">
        <v>476</v>
      </c>
      <c r="I101" s="148"/>
      <c r="L101" s="32"/>
      <c r="M101" s="149"/>
      <c r="T101" s="53"/>
      <c r="AT101" s="17" t="s">
        <v>148</v>
      </c>
      <c r="AU101" s="17" t="s">
        <v>81</v>
      </c>
    </row>
    <row r="102" spans="2:65" s="12" customFormat="1" ht="11.25">
      <c r="B102" s="150"/>
      <c r="D102" s="151" t="s">
        <v>150</v>
      </c>
      <c r="E102" s="152" t="s">
        <v>19</v>
      </c>
      <c r="F102" s="153" t="s">
        <v>477</v>
      </c>
      <c r="H102" s="154">
        <v>19.34</v>
      </c>
      <c r="I102" s="155"/>
      <c r="L102" s="150"/>
      <c r="M102" s="156"/>
      <c r="T102" s="157"/>
      <c r="AT102" s="152" t="s">
        <v>150</v>
      </c>
      <c r="AU102" s="152" t="s">
        <v>81</v>
      </c>
      <c r="AV102" s="12" t="s">
        <v>81</v>
      </c>
      <c r="AW102" s="12" t="s">
        <v>35</v>
      </c>
      <c r="AX102" s="12" t="s">
        <v>77</v>
      </c>
      <c r="AY102" s="152" t="s">
        <v>140</v>
      </c>
    </row>
    <row r="103" spans="2:65" s="13" customFormat="1" ht="11.25">
      <c r="B103" s="158"/>
      <c r="D103" s="151" t="s">
        <v>150</v>
      </c>
      <c r="E103" s="159" t="s">
        <v>19</v>
      </c>
      <c r="F103" s="160" t="s">
        <v>478</v>
      </c>
      <c r="H103" s="159" t="s">
        <v>19</v>
      </c>
      <c r="I103" s="161"/>
      <c r="L103" s="158"/>
      <c r="M103" s="162"/>
      <c r="T103" s="163"/>
      <c r="AT103" s="159" t="s">
        <v>150</v>
      </c>
      <c r="AU103" s="159" t="s">
        <v>81</v>
      </c>
      <c r="AV103" s="13" t="s">
        <v>77</v>
      </c>
      <c r="AW103" s="13" t="s">
        <v>35</v>
      </c>
      <c r="AX103" s="13" t="s">
        <v>73</v>
      </c>
      <c r="AY103" s="159" t="s">
        <v>140</v>
      </c>
    </row>
    <row r="104" spans="2:65" s="1" customFormat="1" ht="16.5" customHeight="1">
      <c r="B104" s="32"/>
      <c r="C104" s="132" t="s">
        <v>173</v>
      </c>
      <c r="D104" s="132" t="s">
        <v>142</v>
      </c>
      <c r="E104" s="133" t="s">
        <v>322</v>
      </c>
      <c r="F104" s="134" t="s">
        <v>323</v>
      </c>
      <c r="G104" s="135" t="s">
        <v>241</v>
      </c>
      <c r="H104" s="136">
        <v>1567</v>
      </c>
      <c r="I104" s="137"/>
      <c r="J104" s="138">
        <f>ROUND(I104*H104,2)</f>
        <v>0</v>
      </c>
      <c r="K104" s="139"/>
      <c r="L104" s="32"/>
      <c r="M104" s="140" t="s">
        <v>19</v>
      </c>
      <c r="N104" s="141" t="s">
        <v>44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146</v>
      </c>
      <c r="AT104" s="144" t="s">
        <v>142</v>
      </c>
      <c r="AU104" s="144" t="s">
        <v>81</v>
      </c>
      <c r="AY104" s="17" t="s">
        <v>140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7" t="s">
        <v>77</v>
      </c>
      <c r="BK104" s="145">
        <f>ROUND(I104*H104,2)</f>
        <v>0</v>
      </c>
      <c r="BL104" s="17" t="s">
        <v>146</v>
      </c>
      <c r="BM104" s="144" t="s">
        <v>479</v>
      </c>
    </row>
    <row r="105" spans="2:65" s="1" customFormat="1" ht="11.25">
      <c r="B105" s="32"/>
      <c r="D105" s="146" t="s">
        <v>148</v>
      </c>
      <c r="F105" s="147" t="s">
        <v>325</v>
      </c>
      <c r="I105" s="148"/>
      <c r="L105" s="32"/>
      <c r="M105" s="149"/>
      <c r="T105" s="53"/>
      <c r="AT105" s="17" t="s">
        <v>148</v>
      </c>
      <c r="AU105" s="17" t="s">
        <v>81</v>
      </c>
    </row>
    <row r="106" spans="2:65" s="12" customFormat="1" ht="11.25">
      <c r="B106" s="150"/>
      <c r="D106" s="151" t="s">
        <v>150</v>
      </c>
      <c r="E106" s="152" t="s">
        <v>19</v>
      </c>
      <c r="F106" s="153" t="s">
        <v>480</v>
      </c>
      <c r="H106" s="154">
        <v>1567</v>
      </c>
      <c r="I106" s="155"/>
      <c r="L106" s="150"/>
      <c r="M106" s="156"/>
      <c r="T106" s="157"/>
      <c r="AT106" s="152" t="s">
        <v>150</v>
      </c>
      <c r="AU106" s="152" t="s">
        <v>81</v>
      </c>
      <c r="AV106" s="12" t="s">
        <v>81</v>
      </c>
      <c r="AW106" s="12" t="s">
        <v>35</v>
      </c>
      <c r="AX106" s="12" t="s">
        <v>77</v>
      </c>
      <c r="AY106" s="152" t="s">
        <v>140</v>
      </c>
    </row>
    <row r="107" spans="2:65" s="13" customFormat="1" ht="11.25">
      <c r="B107" s="158"/>
      <c r="D107" s="151" t="s">
        <v>150</v>
      </c>
      <c r="E107" s="159" t="s">
        <v>19</v>
      </c>
      <c r="F107" s="160" t="s">
        <v>481</v>
      </c>
      <c r="H107" s="159" t="s">
        <v>19</v>
      </c>
      <c r="I107" s="161"/>
      <c r="L107" s="158"/>
      <c r="M107" s="162"/>
      <c r="T107" s="163"/>
      <c r="AT107" s="159" t="s">
        <v>150</v>
      </c>
      <c r="AU107" s="159" t="s">
        <v>81</v>
      </c>
      <c r="AV107" s="13" t="s">
        <v>77</v>
      </c>
      <c r="AW107" s="13" t="s">
        <v>35</v>
      </c>
      <c r="AX107" s="13" t="s">
        <v>73</v>
      </c>
      <c r="AY107" s="159" t="s">
        <v>140</v>
      </c>
    </row>
    <row r="108" spans="2:65" s="1" customFormat="1" ht="16.5" customHeight="1">
      <c r="B108" s="32"/>
      <c r="C108" s="164" t="s">
        <v>178</v>
      </c>
      <c r="D108" s="164" t="s">
        <v>153</v>
      </c>
      <c r="E108" s="165" t="s">
        <v>328</v>
      </c>
      <c r="F108" s="166" t="s">
        <v>329</v>
      </c>
      <c r="G108" s="167" t="s">
        <v>187</v>
      </c>
      <c r="H108" s="168">
        <v>6.2679999999999998</v>
      </c>
      <c r="I108" s="169"/>
      <c r="J108" s="170">
        <f>ROUND(I108*H108,2)</f>
        <v>0</v>
      </c>
      <c r="K108" s="171"/>
      <c r="L108" s="172"/>
      <c r="M108" s="173" t="s">
        <v>19</v>
      </c>
      <c r="N108" s="174" t="s">
        <v>44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157</v>
      </c>
      <c r="AT108" s="144" t="s">
        <v>153</v>
      </c>
      <c r="AU108" s="144" t="s">
        <v>81</v>
      </c>
      <c r="AY108" s="17" t="s">
        <v>140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7" t="s">
        <v>77</v>
      </c>
      <c r="BK108" s="145">
        <f>ROUND(I108*H108,2)</f>
        <v>0</v>
      </c>
      <c r="BL108" s="17" t="s">
        <v>146</v>
      </c>
      <c r="BM108" s="144" t="s">
        <v>482</v>
      </c>
    </row>
    <row r="109" spans="2:65" s="12" customFormat="1" ht="11.25">
      <c r="B109" s="150"/>
      <c r="D109" s="151" t="s">
        <v>150</v>
      </c>
      <c r="E109" s="152" t="s">
        <v>19</v>
      </c>
      <c r="F109" s="153" t="s">
        <v>331</v>
      </c>
      <c r="H109" s="154">
        <v>6.2679999999999998</v>
      </c>
      <c r="I109" s="155"/>
      <c r="L109" s="150"/>
      <c r="M109" s="156"/>
      <c r="T109" s="157"/>
      <c r="AT109" s="152" t="s">
        <v>150</v>
      </c>
      <c r="AU109" s="152" t="s">
        <v>81</v>
      </c>
      <c r="AV109" s="12" t="s">
        <v>81</v>
      </c>
      <c r="AW109" s="12" t="s">
        <v>35</v>
      </c>
      <c r="AX109" s="12" t="s">
        <v>77</v>
      </c>
      <c r="AY109" s="152" t="s">
        <v>140</v>
      </c>
    </row>
    <row r="110" spans="2:65" s="1" customFormat="1" ht="16.5" customHeight="1">
      <c r="B110" s="32"/>
      <c r="C110" s="132" t="s">
        <v>184</v>
      </c>
      <c r="D110" s="132" t="s">
        <v>142</v>
      </c>
      <c r="E110" s="133" t="s">
        <v>333</v>
      </c>
      <c r="F110" s="134" t="s">
        <v>334</v>
      </c>
      <c r="G110" s="135" t="s">
        <v>318</v>
      </c>
      <c r="H110" s="136">
        <v>115.15</v>
      </c>
      <c r="I110" s="137"/>
      <c r="J110" s="138">
        <f>ROUND(I110*H110,2)</f>
        <v>0</v>
      </c>
      <c r="K110" s="139"/>
      <c r="L110" s="32"/>
      <c r="M110" s="140" t="s">
        <v>19</v>
      </c>
      <c r="N110" s="141" t="s">
        <v>44</v>
      </c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44" t="s">
        <v>146</v>
      </c>
      <c r="AT110" s="144" t="s">
        <v>142</v>
      </c>
      <c r="AU110" s="144" t="s">
        <v>81</v>
      </c>
      <c r="AY110" s="17" t="s">
        <v>140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7" t="s">
        <v>77</v>
      </c>
      <c r="BK110" s="145">
        <f>ROUND(I110*H110,2)</f>
        <v>0</v>
      </c>
      <c r="BL110" s="17" t="s">
        <v>146</v>
      </c>
      <c r="BM110" s="144" t="s">
        <v>483</v>
      </c>
    </row>
    <row r="111" spans="2:65" s="1" customFormat="1" ht="11.25">
      <c r="B111" s="32"/>
      <c r="D111" s="146" t="s">
        <v>148</v>
      </c>
      <c r="F111" s="147" t="s">
        <v>336</v>
      </c>
      <c r="I111" s="148"/>
      <c r="L111" s="32"/>
      <c r="M111" s="149"/>
      <c r="T111" s="53"/>
      <c r="AT111" s="17" t="s">
        <v>148</v>
      </c>
      <c r="AU111" s="17" t="s">
        <v>81</v>
      </c>
    </row>
    <row r="112" spans="2:65" s="12" customFormat="1" ht="11.25">
      <c r="B112" s="150"/>
      <c r="D112" s="151" t="s">
        <v>150</v>
      </c>
      <c r="E112" s="152" t="s">
        <v>19</v>
      </c>
      <c r="F112" s="153" t="s">
        <v>495</v>
      </c>
      <c r="H112" s="154">
        <v>115.15</v>
      </c>
      <c r="I112" s="155"/>
      <c r="L112" s="150"/>
      <c r="M112" s="156"/>
      <c r="T112" s="157"/>
      <c r="AT112" s="152" t="s">
        <v>150</v>
      </c>
      <c r="AU112" s="152" t="s">
        <v>81</v>
      </c>
      <c r="AV112" s="12" t="s">
        <v>81</v>
      </c>
      <c r="AW112" s="12" t="s">
        <v>35</v>
      </c>
      <c r="AX112" s="12" t="s">
        <v>77</v>
      </c>
      <c r="AY112" s="152" t="s">
        <v>140</v>
      </c>
    </row>
    <row r="113" spans="2:65" s="13" customFormat="1" ht="11.25">
      <c r="B113" s="158"/>
      <c r="D113" s="151" t="s">
        <v>150</v>
      </c>
      <c r="E113" s="159" t="s">
        <v>19</v>
      </c>
      <c r="F113" s="160" t="s">
        <v>485</v>
      </c>
      <c r="H113" s="159" t="s">
        <v>19</v>
      </c>
      <c r="I113" s="161"/>
      <c r="L113" s="158"/>
      <c r="M113" s="162"/>
      <c r="T113" s="163"/>
      <c r="AT113" s="159" t="s">
        <v>150</v>
      </c>
      <c r="AU113" s="159" t="s">
        <v>81</v>
      </c>
      <c r="AV113" s="13" t="s">
        <v>77</v>
      </c>
      <c r="AW113" s="13" t="s">
        <v>35</v>
      </c>
      <c r="AX113" s="13" t="s">
        <v>73</v>
      </c>
      <c r="AY113" s="159" t="s">
        <v>140</v>
      </c>
    </row>
    <row r="114" spans="2:65" s="13" customFormat="1" ht="11.25">
      <c r="B114" s="158"/>
      <c r="D114" s="151" t="s">
        <v>150</v>
      </c>
      <c r="E114" s="159" t="s">
        <v>19</v>
      </c>
      <c r="F114" s="160" t="s">
        <v>486</v>
      </c>
      <c r="H114" s="159" t="s">
        <v>19</v>
      </c>
      <c r="I114" s="161"/>
      <c r="L114" s="158"/>
      <c r="M114" s="162"/>
      <c r="T114" s="163"/>
      <c r="AT114" s="159" t="s">
        <v>150</v>
      </c>
      <c r="AU114" s="159" t="s">
        <v>81</v>
      </c>
      <c r="AV114" s="13" t="s">
        <v>77</v>
      </c>
      <c r="AW114" s="13" t="s">
        <v>35</v>
      </c>
      <c r="AX114" s="13" t="s">
        <v>73</v>
      </c>
      <c r="AY114" s="159" t="s">
        <v>140</v>
      </c>
    </row>
    <row r="115" spans="2:65" s="1" customFormat="1" ht="16.5" customHeight="1">
      <c r="B115" s="32"/>
      <c r="C115" s="132" t="s">
        <v>157</v>
      </c>
      <c r="D115" s="132" t="s">
        <v>142</v>
      </c>
      <c r="E115" s="133" t="s">
        <v>341</v>
      </c>
      <c r="F115" s="134" t="s">
        <v>342</v>
      </c>
      <c r="G115" s="135" t="s">
        <v>318</v>
      </c>
      <c r="H115" s="136">
        <v>115.15</v>
      </c>
      <c r="I115" s="137"/>
      <c r="J115" s="138">
        <f>ROUND(I115*H115,2)</f>
        <v>0</v>
      </c>
      <c r="K115" s="139"/>
      <c r="L115" s="32"/>
      <c r="M115" s="140" t="s">
        <v>19</v>
      </c>
      <c r="N115" s="141" t="s">
        <v>44</v>
      </c>
      <c r="P115" s="142">
        <f>O115*H115</f>
        <v>0</v>
      </c>
      <c r="Q115" s="142">
        <v>0</v>
      </c>
      <c r="R115" s="142">
        <f>Q115*H115</f>
        <v>0</v>
      </c>
      <c r="S115" s="142">
        <v>0</v>
      </c>
      <c r="T115" s="143">
        <f>S115*H115</f>
        <v>0</v>
      </c>
      <c r="AR115" s="144" t="s">
        <v>146</v>
      </c>
      <c r="AT115" s="144" t="s">
        <v>142</v>
      </c>
      <c r="AU115" s="144" t="s">
        <v>81</v>
      </c>
      <c r="AY115" s="17" t="s">
        <v>140</v>
      </c>
      <c r="BE115" s="145">
        <f>IF(N115="základní",J115,0)</f>
        <v>0</v>
      </c>
      <c r="BF115" s="145">
        <f>IF(N115="snížená",J115,0)</f>
        <v>0</v>
      </c>
      <c r="BG115" s="145">
        <f>IF(N115="zákl. přenesená",J115,0)</f>
        <v>0</v>
      </c>
      <c r="BH115" s="145">
        <f>IF(N115="sníž. přenesená",J115,0)</f>
        <v>0</v>
      </c>
      <c r="BI115" s="145">
        <f>IF(N115="nulová",J115,0)</f>
        <v>0</v>
      </c>
      <c r="BJ115" s="17" t="s">
        <v>77</v>
      </c>
      <c r="BK115" s="145">
        <f>ROUND(I115*H115,2)</f>
        <v>0</v>
      </c>
      <c r="BL115" s="17" t="s">
        <v>146</v>
      </c>
      <c r="BM115" s="144" t="s">
        <v>487</v>
      </c>
    </row>
    <row r="116" spans="2:65" s="1" customFormat="1" ht="11.25">
      <c r="B116" s="32"/>
      <c r="D116" s="146" t="s">
        <v>148</v>
      </c>
      <c r="F116" s="147" t="s">
        <v>344</v>
      </c>
      <c r="I116" s="148"/>
      <c r="L116" s="32"/>
      <c r="M116" s="149"/>
      <c r="T116" s="53"/>
      <c r="AT116" s="17" t="s">
        <v>148</v>
      </c>
      <c r="AU116" s="17" t="s">
        <v>81</v>
      </c>
    </row>
    <row r="117" spans="2:65" s="1" customFormat="1" ht="16.5" customHeight="1">
      <c r="B117" s="32"/>
      <c r="C117" s="132" t="s">
        <v>215</v>
      </c>
      <c r="D117" s="132" t="s">
        <v>142</v>
      </c>
      <c r="E117" s="133" t="s">
        <v>347</v>
      </c>
      <c r="F117" s="134" t="s">
        <v>348</v>
      </c>
      <c r="G117" s="135" t="s">
        <v>318</v>
      </c>
      <c r="H117" s="136">
        <v>690.9</v>
      </c>
      <c r="I117" s="137"/>
      <c r="J117" s="138">
        <f>ROUND(I117*H117,2)</f>
        <v>0</v>
      </c>
      <c r="K117" s="139"/>
      <c r="L117" s="32"/>
      <c r="M117" s="140" t="s">
        <v>19</v>
      </c>
      <c r="N117" s="141" t="s">
        <v>44</v>
      </c>
      <c r="P117" s="142">
        <f>O117*H117</f>
        <v>0</v>
      </c>
      <c r="Q117" s="142">
        <v>0</v>
      </c>
      <c r="R117" s="142">
        <f>Q117*H117</f>
        <v>0</v>
      </c>
      <c r="S117" s="142">
        <v>0</v>
      </c>
      <c r="T117" s="143">
        <f>S117*H117</f>
        <v>0</v>
      </c>
      <c r="AR117" s="144" t="s">
        <v>146</v>
      </c>
      <c r="AT117" s="144" t="s">
        <v>142</v>
      </c>
      <c r="AU117" s="144" t="s">
        <v>81</v>
      </c>
      <c r="AY117" s="17" t="s">
        <v>140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7" t="s">
        <v>77</v>
      </c>
      <c r="BK117" s="145">
        <f>ROUND(I117*H117,2)</f>
        <v>0</v>
      </c>
      <c r="BL117" s="17" t="s">
        <v>146</v>
      </c>
      <c r="BM117" s="144" t="s">
        <v>488</v>
      </c>
    </row>
    <row r="118" spans="2:65" s="1" customFormat="1" ht="11.25">
      <c r="B118" s="32"/>
      <c r="D118" s="146" t="s">
        <v>148</v>
      </c>
      <c r="F118" s="147" t="s">
        <v>350</v>
      </c>
      <c r="I118" s="148"/>
      <c r="L118" s="32"/>
      <c r="M118" s="149"/>
      <c r="T118" s="53"/>
      <c r="AT118" s="17" t="s">
        <v>148</v>
      </c>
      <c r="AU118" s="17" t="s">
        <v>81</v>
      </c>
    </row>
    <row r="119" spans="2:65" s="12" customFormat="1" ht="11.25">
      <c r="B119" s="150"/>
      <c r="D119" s="151" t="s">
        <v>150</v>
      </c>
      <c r="E119" s="152" t="s">
        <v>19</v>
      </c>
      <c r="F119" s="153" t="s">
        <v>489</v>
      </c>
      <c r="H119" s="154">
        <v>690.9</v>
      </c>
      <c r="I119" s="155"/>
      <c r="L119" s="150"/>
      <c r="M119" s="185"/>
      <c r="N119" s="186"/>
      <c r="O119" s="186"/>
      <c r="P119" s="186"/>
      <c r="Q119" s="186"/>
      <c r="R119" s="186"/>
      <c r="S119" s="186"/>
      <c r="T119" s="187"/>
      <c r="AT119" s="152" t="s">
        <v>150</v>
      </c>
      <c r="AU119" s="152" t="s">
        <v>81</v>
      </c>
      <c r="AV119" s="12" t="s">
        <v>81</v>
      </c>
      <c r="AW119" s="12" t="s">
        <v>35</v>
      </c>
      <c r="AX119" s="12" t="s">
        <v>77</v>
      </c>
      <c r="AY119" s="152" t="s">
        <v>140</v>
      </c>
    </row>
    <row r="120" spans="2:65" s="1" customFormat="1" ht="6.95" customHeight="1"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32"/>
    </row>
  </sheetData>
  <sheetProtection algorithmName="SHA-512" hashValue="rp2WS+/1CJDQHQiDC0Yqh1I/s62wYOqiZxb1GXe6TMDiwBnMxXtEV5KSQuWNknF+UPB+ATpSjzA3oh8zsrLPmA==" saltValue="Ooq//0RRhHyI8HiXIe4/b1ax2jLV3u8nTpUpcn9FMYliDP62GV2kckmHQF6gS015TsfySqLJxbdVETX+jgt9Qg==" spinCount="100000" sheet="1" objects="1" scenarios="1" formatColumns="0" formatRows="0" autoFilter="0"/>
  <autoFilter ref="C86:K119" xr:uid="{00000000-0009-0000-0000-000004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400-000000000000}"/>
    <hyperlink ref="F95" r:id="rId2" xr:uid="{00000000-0004-0000-0400-000001000000}"/>
    <hyperlink ref="F101" r:id="rId3" xr:uid="{00000000-0004-0000-0400-000002000000}"/>
    <hyperlink ref="F105" r:id="rId4" xr:uid="{00000000-0004-0000-0400-000003000000}"/>
    <hyperlink ref="F111" r:id="rId5" xr:uid="{00000000-0004-0000-0400-000004000000}"/>
    <hyperlink ref="F116" r:id="rId6" xr:uid="{00000000-0004-0000-0400-000005000000}"/>
    <hyperlink ref="F118" r:id="rId7" xr:uid="{00000000-0004-0000-04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3C7F6-8900-4024-AA7D-5402E8867B62}">
  <dimension ref="A1"/>
  <sheetViews>
    <sheetView workbookViewId="0"/>
  </sheetViews>
  <sheetFormatPr defaultRowHeight="11.25"/>
  <sheetData/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4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95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>
      <c r="B4" s="20"/>
      <c r="D4" s="21" t="s">
        <v>105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21" t="str">
        <f>'Rekapitulace stavby'!K6</f>
        <v>Výsadba části LBC7 a části LBC9 v k.ú. Hrabětice</v>
      </c>
      <c r="F7" s="322"/>
      <c r="G7" s="322"/>
      <c r="H7" s="322"/>
      <c r="L7" s="20"/>
    </row>
    <row r="8" spans="2:46" s="1" customFormat="1" ht="12" customHeight="1">
      <c r="B8" s="32"/>
      <c r="D8" s="27" t="s">
        <v>106</v>
      </c>
      <c r="L8" s="32"/>
    </row>
    <row r="9" spans="2:46" s="1" customFormat="1" ht="16.5" customHeight="1">
      <c r="B9" s="32"/>
      <c r="E9" s="285" t="s">
        <v>499</v>
      </c>
      <c r="F9" s="323"/>
      <c r="G9" s="323"/>
      <c r="H9" s="323"/>
      <c r="L9" s="32"/>
    </row>
    <row r="10" spans="2:46" s="1" customFormat="1" ht="11.25">
      <c r="B10" s="32"/>
      <c r="L10" s="32"/>
    </row>
    <row r="11" spans="2:46" s="1" customFormat="1" ht="12" customHeight="1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9. 5. 2025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>
      <c r="B15" s="32"/>
      <c r="E15" s="25" t="s">
        <v>108</v>
      </c>
      <c r="I15" s="27" t="s">
        <v>29</v>
      </c>
      <c r="J15" s="25" t="s">
        <v>30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31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324" t="str">
        <f>'Rekapitulace stavby'!E14</f>
        <v>Vyplň údaj</v>
      </c>
      <c r="F18" s="291"/>
      <c r="G18" s="291"/>
      <c r="H18" s="291"/>
      <c r="I18" s="27" t="s">
        <v>29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33</v>
      </c>
      <c r="I20" s="27" t="s">
        <v>26</v>
      </c>
      <c r="J20" s="25" t="str">
        <f>IF('Rekapitulace stavby'!AN16="","",'Rekapitulace stavby'!AN16)</f>
        <v/>
      </c>
      <c r="L20" s="32"/>
    </row>
    <row r="21" spans="2:12" s="1" customFormat="1" ht="18" customHeight="1">
      <c r="B21" s="32"/>
      <c r="E21" s="25" t="str">
        <f>IF('Rekapitulace stavby'!E17="","",'Rekapitulace stavby'!E17)</f>
        <v xml:space="preserve"> </v>
      </c>
      <c r="I21" s="27" t="s">
        <v>29</v>
      </c>
      <c r="J21" s="25" t="str">
        <f>IF('Rekapitulace stavby'!AN17="","",'Rekapitulace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36</v>
      </c>
      <c r="I23" s="27" t="s">
        <v>26</v>
      </c>
      <c r="J23" s="25" t="str">
        <f>IF('Rekapitulace stavby'!AN19="","",'Rekapitulace stavby'!AN19)</f>
        <v/>
      </c>
      <c r="L23" s="32"/>
    </row>
    <row r="24" spans="2:12" s="1" customFormat="1" ht="18" customHeight="1">
      <c r="B24" s="32"/>
      <c r="E24" s="25" t="str">
        <f>IF('Rekapitulace stavby'!E20="","",'Rekapitulace stavby'!E20)</f>
        <v xml:space="preserve"> </v>
      </c>
      <c r="I24" s="27" t="s">
        <v>29</v>
      </c>
      <c r="J24" s="25" t="str">
        <f>IF('Rekapitulace stavby'!AN20="","",'Rekapitulace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37</v>
      </c>
      <c r="L26" s="32"/>
    </row>
    <row r="27" spans="2:12" s="7" customFormat="1" ht="16.5" customHeight="1">
      <c r="B27" s="91"/>
      <c r="E27" s="296" t="s">
        <v>19</v>
      </c>
      <c r="F27" s="296"/>
      <c r="G27" s="296"/>
      <c r="H27" s="296"/>
      <c r="L27" s="91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>
      <c r="B30" s="32"/>
      <c r="D30" s="92" t="s">
        <v>39</v>
      </c>
      <c r="J30" s="63">
        <f>ROUND(J91, 2)</f>
        <v>0</v>
      </c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>
      <c r="B32" s="32"/>
      <c r="F32" s="35" t="s">
        <v>41</v>
      </c>
      <c r="I32" s="35" t="s">
        <v>40</v>
      </c>
      <c r="J32" s="35" t="s">
        <v>42</v>
      </c>
      <c r="L32" s="32"/>
    </row>
    <row r="33" spans="2:12" s="1" customFormat="1" ht="14.45" customHeight="1">
      <c r="B33" s="32"/>
      <c r="D33" s="52" t="s">
        <v>43</v>
      </c>
      <c r="E33" s="27" t="s">
        <v>44</v>
      </c>
      <c r="F33" s="83">
        <f>ROUND((SUM(BE91:BE247)),  2)</f>
        <v>0</v>
      </c>
      <c r="I33" s="93">
        <v>0.21</v>
      </c>
      <c r="J33" s="83">
        <f>ROUND(((SUM(BE91:BE247))*I33),  2)</f>
        <v>0</v>
      </c>
      <c r="L33" s="32"/>
    </row>
    <row r="34" spans="2:12" s="1" customFormat="1" ht="14.45" customHeight="1">
      <c r="B34" s="32"/>
      <c r="E34" s="27" t="s">
        <v>45</v>
      </c>
      <c r="F34" s="83">
        <f>ROUND((SUM(BF91:BF247)),  2)</f>
        <v>0</v>
      </c>
      <c r="I34" s="93">
        <v>0.12</v>
      </c>
      <c r="J34" s="83">
        <f>ROUND(((SUM(BF91:BF247))*I34),  2)</f>
        <v>0</v>
      </c>
      <c r="L34" s="32"/>
    </row>
    <row r="35" spans="2:12" s="1" customFormat="1" ht="14.45" hidden="1" customHeight="1">
      <c r="B35" s="32"/>
      <c r="E35" s="27" t="s">
        <v>46</v>
      </c>
      <c r="F35" s="83">
        <f>ROUND((SUM(BG91:BG247)),  2)</f>
        <v>0</v>
      </c>
      <c r="I35" s="93">
        <v>0.21</v>
      </c>
      <c r="J35" s="83">
        <f>0</f>
        <v>0</v>
      </c>
      <c r="L35" s="32"/>
    </row>
    <row r="36" spans="2:12" s="1" customFormat="1" ht="14.45" hidden="1" customHeight="1">
      <c r="B36" s="32"/>
      <c r="E36" s="27" t="s">
        <v>47</v>
      </c>
      <c r="F36" s="83">
        <f>ROUND((SUM(BH91:BH247)),  2)</f>
        <v>0</v>
      </c>
      <c r="I36" s="93">
        <v>0.12</v>
      </c>
      <c r="J36" s="83">
        <f>0</f>
        <v>0</v>
      </c>
      <c r="L36" s="32"/>
    </row>
    <row r="37" spans="2:12" s="1" customFormat="1" ht="14.45" hidden="1" customHeight="1">
      <c r="B37" s="32"/>
      <c r="E37" s="27" t="s">
        <v>48</v>
      </c>
      <c r="F37" s="83">
        <f>ROUND((SUM(BI91:BI247)),  2)</f>
        <v>0</v>
      </c>
      <c r="I37" s="93">
        <v>0</v>
      </c>
      <c r="J37" s="83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4"/>
      <c r="D39" s="95" t="s">
        <v>49</v>
      </c>
      <c r="E39" s="54"/>
      <c r="F39" s="54"/>
      <c r="G39" s="96" t="s">
        <v>50</v>
      </c>
      <c r="H39" s="97" t="s">
        <v>51</v>
      </c>
      <c r="I39" s="54"/>
      <c r="J39" s="98">
        <f>SUM(J30:J37)</f>
        <v>0</v>
      </c>
      <c r="K39" s="99"/>
      <c r="L39" s="32"/>
    </row>
    <row r="40" spans="2:12" s="1" customFormat="1" ht="14.45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>
      <c r="B45" s="32"/>
      <c r="C45" s="21" t="s">
        <v>109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7" t="s">
        <v>16</v>
      </c>
      <c r="L47" s="32"/>
    </row>
    <row r="48" spans="2:12" s="1" customFormat="1" ht="16.5" customHeight="1">
      <c r="B48" s="32"/>
      <c r="E48" s="321" t="str">
        <f>E7</f>
        <v>Výsadba části LBC7 a části LBC9 v k.ú. Hrabětice</v>
      </c>
      <c r="F48" s="322"/>
      <c r="G48" s="322"/>
      <c r="H48" s="322"/>
      <c r="L48" s="32"/>
    </row>
    <row r="49" spans="2:47" s="1" customFormat="1" ht="12" customHeight="1">
      <c r="B49" s="32"/>
      <c r="C49" s="27" t="s">
        <v>106</v>
      </c>
      <c r="L49" s="32"/>
    </row>
    <row r="50" spans="2:47" s="1" customFormat="1" ht="16.5" customHeight="1">
      <c r="B50" s="32"/>
      <c r="E50" s="285" t="str">
        <f>E9</f>
        <v>2 - Výsadba LBC 9 Hrabětice</v>
      </c>
      <c r="F50" s="323"/>
      <c r="G50" s="323"/>
      <c r="H50" s="323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7" t="s">
        <v>21</v>
      </c>
      <c r="F52" s="25" t="str">
        <f>F12</f>
        <v>Hrabětice</v>
      </c>
      <c r="I52" s="27" t="s">
        <v>23</v>
      </c>
      <c r="J52" s="49" t="str">
        <f>IF(J12="","",J12)</f>
        <v>9. 5. 2025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7" t="s">
        <v>25</v>
      </c>
      <c r="F54" s="25" t="str">
        <f>E15</f>
        <v>ČŘ-SPÚ</v>
      </c>
      <c r="I54" s="27" t="s">
        <v>33</v>
      </c>
      <c r="J54" s="30" t="str">
        <f>E21</f>
        <v xml:space="preserve"> </v>
      </c>
      <c r="L54" s="32"/>
    </row>
    <row r="55" spans="2:47" s="1" customFormat="1" ht="15.2" customHeight="1">
      <c r="B55" s="32"/>
      <c r="C55" s="27" t="s">
        <v>31</v>
      </c>
      <c r="F55" s="25" t="str">
        <f>IF(E18="","",E18)</f>
        <v>Vyplň údaj</v>
      </c>
      <c r="I55" s="27" t="s">
        <v>36</v>
      </c>
      <c r="J55" s="30" t="str">
        <f>E24</f>
        <v xml:space="preserve"> 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100" t="s">
        <v>110</v>
      </c>
      <c r="D57" s="94"/>
      <c r="E57" s="94"/>
      <c r="F57" s="94"/>
      <c r="G57" s="94"/>
      <c r="H57" s="94"/>
      <c r="I57" s="94"/>
      <c r="J57" s="101" t="s">
        <v>111</v>
      </c>
      <c r="K57" s="94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102" t="s">
        <v>71</v>
      </c>
      <c r="J59" s="63">
        <f>J91</f>
        <v>0</v>
      </c>
      <c r="L59" s="32"/>
      <c r="AU59" s="17" t="s">
        <v>112</v>
      </c>
    </row>
    <row r="60" spans="2:47" s="8" customFormat="1" ht="24.95" customHeight="1">
      <c r="B60" s="103"/>
      <c r="D60" s="104" t="s">
        <v>113</v>
      </c>
      <c r="E60" s="105"/>
      <c r="F60" s="105"/>
      <c r="G60" s="105"/>
      <c r="H60" s="105"/>
      <c r="I60" s="105"/>
      <c r="J60" s="106">
        <f>J92</f>
        <v>0</v>
      </c>
      <c r="L60" s="103"/>
    </row>
    <row r="61" spans="2:47" s="9" customFormat="1" ht="19.899999999999999" customHeight="1">
      <c r="B61" s="107"/>
      <c r="D61" s="108" t="s">
        <v>114</v>
      </c>
      <c r="E61" s="109"/>
      <c r="F61" s="109"/>
      <c r="G61" s="109"/>
      <c r="H61" s="109"/>
      <c r="I61" s="109"/>
      <c r="J61" s="110">
        <f>J93</f>
        <v>0</v>
      </c>
      <c r="L61" s="107"/>
    </row>
    <row r="62" spans="2:47" s="9" customFormat="1" ht="19.899999999999999" customHeight="1">
      <c r="B62" s="107"/>
      <c r="D62" s="108" t="s">
        <v>115</v>
      </c>
      <c r="E62" s="109"/>
      <c r="F62" s="109"/>
      <c r="G62" s="109"/>
      <c r="H62" s="109"/>
      <c r="I62" s="109"/>
      <c r="J62" s="110">
        <f>J149</f>
        <v>0</v>
      </c>
      <c r="L62" s="107"/>
    </row>
    <row r="63" spans="2:47" s="9" customFormat="1" ht="19.899999999999999" customHeight="1">
      <c r="B63" s="107"/>
      <c r="D63" s="108" t="s">
        <v>500</v>
      </c>
      <c r="E63" s="109"/>
      <c r="F63" s="109"/>
      <c r="G63" s="109"/>
      <c r="H63" s="109"/>
      <c r="I63" s="109"/>
      <c r="J63" s="110">
        <f>J155</f>
        <v>0</v>
      </c>
      <c r="L63" s="107"/>
    </row>
    <row r="64" spans="2:47" s="9" customFormat="1" ht="19.899999999999999" customHeight="1">
      <c r="B64" s="107"/>
      <c r="D64" s="108" t="s">
        <v>117</v>
      </c>
      <c r="E64" s="109"/>
      <c r="F64" s="109"/>
      <c r="G64" s="109"/>
      <c r="H64" s="109"/>
      <c r="I64" s="109"/>
      <c r="J64" s="110">
        <f>J163</f>
        <v>0</v>
      </c>
      <c r="L64" s="107"/>
    </row>
    <row r="65" spans="2:12" s="9" customFormat="1" ht="19.899999999999999" customHeight="1">
      <c r="B65" s="107"/>
      <c r="D65" s="108" t="s">
        <v>118</v>
      </c>
      <c r="E65" s="109"/>
      <c r="F65" s="109"/>
      <c r="G65" s="109"/>
      <c r="H65" s="109"/>
      <c r="I65" s="109"/>
      <c r="J65" s="110">
        <f>J217</f>
        <v>0</v>
      </c>
      <c r="L65" s="107"/>
    </row>
    <row r="66" spans="2:12" s="9" customFormat="1" ht="14.85" customHeight="1">
      <c r="B66" s="107"/>
      <c r="D66" s="108" t="s">
        <v>119</v>
      </c>
      <c r="E66" s="109"/>
      <c r="F66" s="109"/>
      <c r="G66" s="109"/>
      <c r="H66" s="109"/>
      <c r="I66" s="109"/>
      <c r="J66" s="110">
        <f>J218</f>
        <v>0</v>
      </c>
      <c r="L66" s="107"/>
    </row>
    <row r="67" spans="2:12" s="9" customFormat="1" ht="14.85" customHeight="1">
      <c r="B67" s="107"/>
      <c r="D67" s="108" t="s">
        <v>120</v>
      </c>
      <c r="E67" s="109"/>
      <c r="F67" s="109"/>
      <c r="G67" s="109"/>
      <c r="H67" s="109"/>
      <c r="I67" s="109"/>
      <c r="J67" s="110">
        <f>J221</f>
        <v>0</v>
      </c>
      <c r="L67" s="107"/>
    </row>
    <row r="68" spans="2:12" s="9" customFormat="1" ht="14.85" customHeight="1">
      <c r="B68" s="107"/>
      <c r="D68" s="108" t="s">
        <v>121</v>
      </c>
      <c r="E68" s="109"/>
      <c r="F68" s="109"/>
      <c r="G68" s="109"/>
      <c r="H68" s="109"/>
      <c r="I68" s="109"/>
      <c r="J68" s="110">
        <f>J229</f>
        <v>0</v>
      </c>
      <c r="L68" s="107"/>
    </row>
    <row r="69" spans="2:12" s="8" customFormat="1" ht="24.95" customHeight="1">
      <c r="B69" s="103"/>
      <c r="D69" s="104" t="s">
        <v>122</v>
      </c>
      <c r="E69" s="105"/>
      <c r="F69" s="105"/>
      <c r="G69" s="105"/>
      <c r="H69" s="105"/>
      <c r="I69" s="105"/>
      <c r="J69" s="106">
        <f>J235</f>
        <v>0</v>
      </c>
      <c r="L69" s="103"/>
    </row>
    <row r="70" spans="2:12" s="9" customFormat="1" ht="19.899999999999999" customHeight="1">
      <c r="B70" s="107"/>
      <c r="D70" s="108" t="s">
        <v>123</v>
      </c>
      <c r="E70" s="109"/>
      <c r="F70" s="109"/>
      <c r="G70" s="109"/>
      <c r="H70" s="109"/>
      <c r="I70" s="109"/>
      <c r="J70" s="110">
        <f>J236</f>
        <v>0</v>
      </c>
      <c r="L70" s="107"/>
    </row>
    <row r="71" spans="2:12" s="9" customFormat="1" ht="19.899999999999999" customHeight="1">
      <c r="B71" s="107"/>
      <c r="D71" s="108" t="s">
        <v>124</v>
      </c>
      <c r="E71" s="109"/>
      <c r="F71" s="109"/>
      <c r="G71" s="109"/>
      <c r="H71" s="109"/>
      <c r="I71" s="109"/>
      <c r="J71" s="110">
        <f>J245</f>
        <v>0</v>
      </c>
      <c r="L71" s="107"/>
    </row>
    <row r="72" spans="2:12" s="1" customFormat="1" ht="21.75" customHeight="1">
      <c r="B72" s="32"/>
      <c r="L72" s="32"/>
    </row>
    <row r="73" spans="2:12" s="1" customFormat="1" ht="6.95" customHeight="1"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32"/>
    </row>
    <row r="77" spans="2:12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2"/>
    </row>
    <row r="78" spans="2:12" s="1" customFormat="1" ht="24.95" customHeight="1">
      <c r="B78" s="32"/>
      <c r="C78" s="21" t="s">
        <v>125</v>
      </c>
      <c r="L78" s="32"/>
    </row>
    <row r="79" spans="2:12" s="1" customFormat="1" ht="6.95" customHeight="1">
      <c r="B79" s="32"/>
      <c r="L79" s="32"/>
    </row>
    <row r="80" spans="2:12" s="1" customFormat="1" ht="12" customHeight="1">
      <c r="B80" s="32"/>
      <c r="C80" s="27" t="s">
        <v>16</v>
      </c>
      <c r="L80" s="32"/>
    </row>
    <row r="81" spans="2:65" s="1" customFormat="1" ht="16.5" customHeight="1">
      <c r="B81" s="32"/>
      <c r="E81" s="321" t="str">
        <f>E7</f>
        <v>Výsadba části LBC7 a části LBC9 v k.ú. Hrabětice</v>
      </c>
      <c r="F81" s="322"/>
      <c r="G81" s="322"/>
      <c r="H81" s="322"/>
      <c r="L81" s="32"/>
    </row>
    <row r="82" spans="2:65" s="1" customFormat="1" ht="12" customHeight="1">
      <c r="B82" s="32"/>
      <c r="C82" s="27" t="s">
        <v>106</v>
      </c>
      <c r="L82" s="32"/>
    </row>
    <row r="83" spans="2:65" s="1" customFormat="1" ht="16.5" customHeight="1">
      <c r="B83" s="32"/>
      <c r="E83" s="285" t="str">
        <f>E9</f>
        <v>2 - Výsadba LBC 9 Hrabětice</v>
      </c>
      <c r="F83" s="323"/>
      <c r="G83" s="323"/>
      <c r="H83" s="323"/>
      <c r="L83" s="32"/>
    </row>
    <row r="84" spans="2:65" s="1" customFormat="1" ht="6.95" customHeight="1">
      <c r="B84" s="32"/>
      <c r="L84" s="32"/>
    </row>
    <row r="85" spans="2:65" s="1" customFormat="1" ht="12" customHeight="1">
      <c r="B85" s="32"/>
      <c r="C85" s="27" t="s">
        <v>21</v>
      </c>
      <c r="F85" s="25" t="str">
        <f>F12</f>
        <v>Hrabětice</v>
      </c>
      <c r="I85" s="27" t="s">
        <v>23</v>
      </c>
      <c r="J85" s="49" t="str">
        <f>IF(J12="","",J12)</f>
        <v>9. 5. 2025</v>
      </c>
      <c r="L85" s="32"/>
    </row>
    <row r="86" spans="2:65" s="1" customFormat="1" ht="6.95" customHeight="1">
      <c r="B86" s="32"/>
      <c r="L86" s="32"/>
    </row>
    <row r="87" spans="2:65" s="1" customFormat="1" ht="15.2" customHeight="1">
      <c r="B87" s="32"/>
      <c r="C87" s="27" t="s">
        <v>25</v>
      </c>
      <c r="F87" s="25" t="str">
        <f>E15</f>
        <v>ČŘ-SPÚ</v>
      </c>
      <c r="I87" s="27" t="s">
        <v>33</v>
      </c>
      <c r="J87" s="30" t="str">
        <f>E21</f>
        <v xml:space="preserve"> </v>
      </c>
      <c r="L87" s="32"/>
    </row>
    <row r="88" spans="2:65" s="1" customFormat="1" ht="15.2" customHeight="1">
      <c r="B88" s="32"/>
      <c r="C88" s="27" t="s">
        <v>31</v>
      </c>
      <c r="F88" s="25" t="str">
        <f>IF(E18="","",E18)</f>
        <v>Vyplň údaj</v>
      </c>
      <c r="I88" s="27" t="s">
        <v>36</v>
      </c>
      <c r="J88" s="30" t="str">
        <f>E24</f>
        <v xml:space="preserve"> </v>
      </c>
      <c r="L88" s="32"/>
    </row>
    <row r="89" spans="2:65" s="1" customFormat="1" ht="10.35" customHeight="1">
      <c r="B89" s="32"/>
      <c r="L89" s="32"/>
    </row>
    <row r="90" spans="2:65" s="10" customFormat="1" ht="29.25" customHeight="1">
      <c r="B90" s="111"/>
      <c r="C90" s="112" t="s">
        <v>126</v>
      </c>
      <c r="D90" s="113" t="s">
        <v>58</v>
      </c>
      <c r="E90" s="113" t="s">
        <v>54</v>
      </c>
      <c r="F90" s="113" t="s">
        <v>55</v>
      </c>
      <c r="G90" s="113" t="s">
        <v>127</v>
      </c>
      <c r="H90" s="113" t="s">
        <v>128</v>
      </c>
      <c r="I90" s="113" t="s">
        <v>129</v>
      </c>
      <c r="J90" s="114" t="s">
        <v>111</v>
      </c>
      <c r="K90" s="115" t="s">
        <v>130</v>
      </c>
      <c r="L90" s="111"/>
      <c r="M90" s="56" t="s">
        <v>19</v>
      </c>
      <c r="N90" s="57" t="s">
        <v>43</v>
      </c>
      <c r="O90" s="57" t="s">
        <v>131</v>
      </c>
      <c r="P90" s="57" t="s">
        <v>132</v>
      </c>
      <c r="Q90" s="57" t="s">
        <v>133</v>
      </c>
      <c r="R90" s="57" t="s">
        <v>134</v>
      </c>
      <c r="S90" s="57" t="s">
        <v>135</v>
      </c>
      <c r="T90" s="58" t="s">
        <v>136</v>
      </c>
    </row>
    <row r="91" spans="2:65" s="1" customFormat="1" ht="22.9" customHeight="1">
      <c r="B91" s="32"/>
      <c r="C91" s="61" t="s">
        <v>137</v>
      </c>
      <c r="J91" s="116">
        <f>BK91</f>
        <v>0</v>
      </c>
      <c r="L91" s="32"/>
      <c r="M91" s="59"/>
      <c r="N91" s="50"/>
      <c r="O91" s="50"/>
      <c r="P91" s="117">
        <f>P92+P235</f>
        <v>0</v>
      </c>
      <c r="Q91" s="50"/>
      <c r="R91" s="117">
        <f>R92+R235</f>
        <v>39.626154999999997</v>
      </c>
      <c r="S91" s="50"/>
      <c r="T91" s="118">
        <f>T92+T235</f>
        <v>0</v>
      </c>
      <c r="AT91" s="17" t="s">
        <v>72</v>
      </c>
      <c r="AU91" s="17" t="s">
        <v>112</v>
      </c>
      <c r="BK91" s="119">
        <f>BK92+BK235</f>
        <v>0</v>
      </c>
    </row>
    <row r="92" spans="2:65" s="11" customFormat="1" ht="25.9" customHeight="1">
      <c r="B92" s="120"/>
      <c r="D92" s="121" t="s">
        <v>72</v>
      </c>
      <c r="E92" s="122" t="s">
        <v>138</v>
      </c>
      <c r="F92" s="122" t="s">
        <v>139</v>
      </c>
      <c r="I92" s="123"/>
      <c r="J92" s="124">
        <f>BK92</f>
        <v>0</v>
      </c>
      <c r="L92" s="120"/>
      <c r="M92" s="125"/>
      <c r="P92" s="126">
        <f>P93+P149+P155+P163+P217</f>
        <v>0</v>
      </c>
      <c r="R92" s="126">
        <f>R93+R149+R155+R163+R217</f>
        <v>39.626154999999997</v>
      </c>
      <c r="T92" s="127">
        <f>T93+T149+T155+T163+T217</f>
        <v>0</v>
      </c>
      <c r="AR92" s="121" t="s">
        <v>77</v>
      </c>
      <c r="AT92" s="128" t="s">
        <v>72</v>
      </c>
      <c r="AU92" s="128" t="s">
        <v>73</v>
      </c>
      <c r="AY92" s="121" t="s">
        <v>140</v>
      </c>
      <c r="BK92" s="129">
        <f>BK93+BK149+BK155+BK163+BK217</f>
        <v>0</v>
      </c>
    </row>
    <row r="93" spans="2:65" s="11" customFormat="1" ht="22.9" customHeight="1">
      <c r="B93" s="120"/>
      <c r="D93" s="121" t="s">
        <v>72</v>
      </c>
      <c r="E93" s="130" t="s">
        <v>77</v>
      </c>
      <c r="F93" s="130" t="s">
        <v>141</v>
      </c>
      <c r="I93" s="123"/>
      <c r="J93" s="131">
        <f>BK93</f>
        <v>0</v>
      </c>
      <c r="L93" s="120"/>
      <c r="M93" s="125"/>
      <c r="P93" s="126">
        <f>SUM(P94:P148)</f>
        <v>0</v>
      </c>
      <c r="R93" s="126">
        <f>SUM(R94:R148)</f>
        <v>0.16226499999999999</v>
      </c>
      <c r="T93" s="127">
        <f>SUM(T94:T148)</f>
        <v>0</v>
      </c>
      <c r="AR93" s="121" t="s">
        <v>77</v>
      </c>
      <c r="AT93" s="128" t="s">
        <v>72</v>
      </c>
      <c r="AU93" s="128" t="s">
        <v>77</v>
      </c>
      <c r="AY93" s="121" t="s">
        <v>140</v>
      </c>
      <c r="BK93" s="129">
        <f>SUM(BK94:BK148)</f>
        <v>0</v>
      </c>
    </row>
    <row r="94" spans="2:65" s="1" customFormat="1" ht="24.2" customHeight="1">
      <c r="B94" s="32"/>
      <c r="C94" s="132" t="s">
        <v>77</v>
      </c>
      <c r="D94" s="132" t="s">
        <v>142</v>
      </c>
      <c r="E94" s="133" t="s">
        <v>143</v>
      </c>
      <c r="F94" s="134" t="s">
        <v>144</v>
      </c>
      <c r="G94" s="135" t="s">
        <v>145</v>
      </c>
      <c r="H94" s="136">
        <v>30696</v>
      </c>
      <c r="I94" s="137"/>
      <c r="J94" s="138">
        <f>ROUND(I94*H94,2)</f>
        <v>0</v>
      </c>
      <c r="K94" s="139"/>
      <c r="L94" s="32"/>
      <c r="M94" s="140" t="s">
        <v>19</v>
      </c>
      <c r="N94" s="141" t="s">
        <v>44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146</v>
      </c>
      <c r="AT94" s="144" t="s">
        <v>142</v>
      </c>
      <c r="AU94" s="144" t="s">
        <v>81</v>
      </c>
      <c r="AY94" s="17" t="s">
        <v>140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7" t="s">
        <v>77</v>
      </c>
      <c r="BK94" s="145">
        <f>ROUND(I94*H94,2)</f>
        <v>0</v>
      </c>
      <c r="BL94" s="17" t="s">
        <v>146</v>
      </c>
      <c r="BM94" s="144" t="s">
        <v>147</v>
      </c>
    </row>
    <row r="95" spans="2:65" s="1" customFormat="1" ht="11.25">
      <c r="B95" s="32"/>
      <c r="D95" s="146" t="s">
        <v>148</v>
      </c>
      <c r="F95" s="147" t="s">
        <v>149</v>
      </c>
      <c r="I95" s="148"/>
      <c r="L95" s="32"/>
      <c r="M95" s="149"/>
      <c r="T95" s="53"/>
      <c r="AT95" s="17" t="s">
        <v>148</v>
      </c>
      <c r="AU95" s="17" t="s">
        <v>81</v>
      </c>
    </row>
    <row r="96" spans="2:65" s="12" customFormat="1" ht="11.25">
      <c r="B96" s="150"/>
      <c r="D96" s="151" t="s">
        <v>150</v>
      </c>
      <c r="E96" s="152" t="s">
        <v>19</v>
      </c>
      <c r="F96" s="153" t="s">
        <v>501</v>
      </c>
      <c r="H96" s="154">
        <v>30696</v>
      </c>
      <c r="I96" s="155"/>
      <c r="L96" s="150"/>
      <c r="M96" s="156"/>
      <c r="T96" s="157"/>
      <c r="AT96" s="152" t="s">
        <v>150</v>
      </c>
      <c r="AU96" s="152" t="s">
        <v>81</v>
      </c>
      <c r="AV96" s="12" t="s">
        <v>81</v>
      </c>
      <c r="AW96" s="12" t="s">
        <v>35</v>
      </c>
      <c r="AX96" s="12" t="s">
        <v>77</v>
      </c>
      <c r="AY96" s="152" t="s">
        <v>140</v>
      </c>
    </row>
    <row r="97" spans="2:65" s="13" customFormat="1" ht="11.25">
      <c r="B97" s="158"/>
      <c r="D97" s="151" t="s">
        <v>150</v>
      </c>
      <c r="E97" s="159" t="s">
        <v>19</v>
      </c>
      <c r="F97" s="160" t="s">
        <v>152</v>
      </c>
      <c r="H97" s="159" t="s">
        <v>19</v>
      </c>
      <c r="I97" s="161"/>
      <c r="L97" s="158"/>
      <c r="M97" s="162"/>
      <c r="T97" s="163"/>
      <c r="AT97" s="159" t="s">
        <v>150</v>
      </c>
      <c r="AU97" s="159" t="s">
        <v>81</v>
      </c>
      <c r="AV97" s="13" t="s">
        <v>77</v>
      </c>
      <c r="AW97" s="13" t="s">
        <v>35</v>
      </c>
      <c r="AX97" s="13" t="s">
        <v>73</v>
      </c>
      <c r="AY97" s="159" t="s">
        <v>140</v>
      </c>
    </row>
    <row r="98" spans="2:65" s="1" customFormat="1" ht="16.5" customHeight="1">
      <c r="B98" s="32"/>
      <c r="C98" s="164" t="s">
        <v>81</v>
      </c>
      <c r="D98" s="164" t="s">
        <v>153</v>
      </c>
      <c r="E98" s="165" t="s">
        <v>154</v>
      </c>
      <c r="F98" s="166" t="s">
        <v>155</v>
      </c>
      <c r="G98" s="167" t="s">
        <v>156</v>
      </c>
      <c r="H98" s="168">
        <v>9.2089999999999996</v>
      </c>
      <c r="I98" s="169"/>
      <c r="J98" s="170">
        <f>ROUND(I98*H98,2)</f>
        <v>0</v>
      </c>
      <c r="K98" s="171"/>
      <c r="L98" s="172"/>
      <c r="M98" s="173" t="s">
        <v>19</v>
      </c>
      <c r="N98" s="174" t="s">
        <v>44</v>
      </c>
      <c r="P98" s="142">
        <f>O98*H98</f>
        <v>0</v>
      </c>
      <c r="Q98" s="142">
        <v>1E-3</v>
      </c>
      <c r="R98" s="142">
        <f>Q98*H98</f>
        <v>9.2090000000000002E-3</v>
      </c>
      <c r="S98" s="142">
        <v>0</v>
      </c>
      <c r="T98" s="143">
        <f>S98*H98</f>
        <v>0</v>
      </c>
      <c r="AR98" s="144" t="s">
        <v>157</v>
      </c>
      <c r="AT98" s="144" t="s">
        <v>153</v>
      </c>
      <c r="AU98" s="144" t="s">
        <v>81</v>
      </c>
      <c r="AY98" s="17" t="s">
        <v>140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7" t="s">
        <v>77</v>
      </c>
      <c r="BK98" s="145">
        <f>ROUND(I98*H98,2)</f>
        <v>0</v>
      </c>
      <c r="BL98" s="17" t="s">
        <v>146</v>
      </c>
      <c r="BM98" s="144" t="s">
        <v>158</v>
      </c>
    </row>
    <row r="99" spans="2:65" s="12" customFormat="1" ht="11.25">
      <c r="B99" s="150"/>
      <c r="D99" s="151" t="s">
        <v>150</v>
      </c>
      <c r="E99" s="152" t="s">
        <v>19</v>
      </c>
      <c r="F99" s="153" t="s">
        <v>502</v>
      </c>
      <c r="H99" s="154">
        <v>9.2089999999999996</v>
      </c>
      <c r="I99" s="155"/>
      <c r="L99" s="150"/>
      <c r="M99" s="156"/>
      <c r="T99" s="157"/>
      <c r="AT99" s="152" t="s">
        <v>150</v>
      </c>
      <c r="AU99" s="152" t="s">
        <v>81</v>
      </c>
      <c r="AV99" s="12" t="s">
        <v>81</v>
      </c>
      <c r="AW99" s="12" t="s">
        <v>35</v>
      </c>
      <c r="AX99" s="12" t="s">
        <v>77</v>
      </c>
      <c r="AY99" s="152" t="s">
        <v>140</v>
      </c>
    </row>
    <row r="100" spans="2:65" s="1" customFormat="1" ht="21.75" customHeight="1">
      <c r="B100" s="32"/>
      <c r="C100" s="132" t="s">
        <v>160</v>
      </c>
      <c r="D100" s="132" t="s">
        <v>142</v>
      </c>
      <c r="E100" s="133" t="s">
        <v>161</v>
      </c>
      <c r="F100" s="134" t="s">
        <v>162</v>
      </c>
      <c r="G100" s="135" t="s">
        <v>163</v>
      </c>
      <c r="H100" s="136">
        <v>1.5349999999999999</v>
      </c>
      <c r="I100" s="137"/>
      <c r="J100" s="138">
        <f>ROUND(I100*H100,2)</f>
        <v>0</v>
      </c>
      <c r="K100" s="139"/>
      <c r="L100" s="32"/>
      <c r="M100" s="140" t="s">
        <v>19</v>
      </c>
      <c r="N100" s="141" t="s">
        <v>44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146</v>
      </c>
      <c r="AT100" s="144" t="s">
        <v>142</v>
      </c>
      <c r="AU100" s="144" t="s">
        <v>81</v>
      </c>
      <c r="AY100" s="17" t="s">
        <v>140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7" t="s">
        <v>77</v>
      </c>
      <c r="BK100" s="145">
        <f>ROUND(I100*H100,2)</f>
        <v>0</v>
      </c>
      <c r="BL100" s="17" t="s">
        <v>146</v>
      </c>
      <c r="BM100" s="144" t="s">
        <v>164</v>
      </c>
    </row>
    <row r="101" spans="2:65" s="1" customFormat="1" ht="11.25">
      <c r="B101" s="32"/>
      <c r="D101" s="146" t="s">
        <v>148</v>
      </c>
      <c r="F101" s="147" t="s">
        <v>165</v>
      </c>
      <c r="I101" s="148"/>
      <c r="L101" s="32"/>
      <c r="M101" s="149"/>
      <c r="T101" s="53"/>
      <c r="AT101" s="17" t="s">
        <v>148</v>
      </c>
      <c r="AU101" s="17" t="s">
        <v>81</v>
      </c>
    </row>
    <row r="102" spans="2:65" s="12" customFormat="1" ht="22.5">
      <c r="B102" s="150"/>
      <c r="D102" s="151" t="s">
        <v>150</v>
      </c>
      <c r="E102" s="152" t="s">
        <v>19</v>
      </c>
      <c r="F102" s="153" t="s">
        <v>503</v>
      </c>
      <c r="H102" s="154">
        <v>1.5349999999999999</v>
      </c>
      <c r="I102" s="155"/>
      <c r="L102" s="150"/>
      <c r="M102" s="156"/>
      <c r="T102" s="157"/>
      <c r="AT102" s="152" t="s">
        <v>150</v>
      </c>
      <c r="AU102" s="152" t="s">
        <v>81</v>
      </c>
      <c r="AV102" s="12" t="s">
        <v>81</v>
      </c>
      <c r="AW102" s="12" t="s">
        <v>35</v>
      </c>
      <c r="AX102" s="12" t="s">
        <v>77</v>
      </c>
      <c r="AY102" s="152" t="s">
        <v>140</v>
      </c>
    </row>
    <row r="103" spans="2:65" s="13" customFormat="1" ht="11.25">
      <c r="B103" s="158"/>
      <c r="D103" s="151" t="s">
        <v>150</v>
      </c>
      <c r="E103" s="159" t="s">
        <v>19</v>
      </c>
      <c r="F103" s="160" t="s">
        <v>167</v>
      </c>
      <c r="H103" s="159" t="s">
        <v>19</v>
      </c>
      <c r="I103" s="161"/>
      <c r="L103" s="158"/>
      <c r="M103" s="162"/>
      <c r="T103" s="163"/>
      <c r="AT103" s="159" t="s">
        <v>150</v>
      </c>
      <c r="AU103" s="159" t="s">
        <v>81</v>
      </c>
      <c r="AV103" s="13" t="s">
        <v>77</v>
      </c>
      <c r="AW103" s="13" t="s">
        <v>35</v>
      </c>
      <c r="AX103" s="13" t="s">
        <v>73</v>
      </c>
      <c r="AY103" s="159" t="s">
        <v>140</v>
      </c>
    </row>
    <row r="104" spans="2:65" s="1" customFormat="1" ht="16.5" customHeight="1">
      <c r="B104" s="32"/>
      <c r="C104" s="132" t="s">
        <v>146</v>
      </c>
      <c r="D104" s="132" t="s">
        <v>142</v>
      </c>
      <c r="E104" s="133" t="s">
        <v>168</v>
      </c>
      <c r="F104" s="134" t="s">
        <v>169</v>
      </c>
      <c r="G104" s="135" t="s">
        <v>145</v>
      </c>
      <c r="H104" s="136">
        <v>15348</v>
      </c>
      <c r="I104" s="137"/>
      <c r="J104" s="138">
        <f>ROUND(I104*H104,2)</f>
        <v>0</v>
      </c>
      <c r="K104" s="139"/>
      <c r="L104" s="32"/>
      <c r="M104" s="140" t="s">
        <v>19</v>
      </c>
      <c r="N104" s="141" t="s">
        <v>44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146</v>
      </c>
      <c r="AT104" s="144" t="s">
        <v>142</v>
      </c>
      <c r="AU104" s="144" t="s">
        <v>81</v>
      </c>
      <c r="AY104" s="17" t="s">
        <v>140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7" t="s">
        <v>77</v>
      </c>
      <c r="BK104" s="145">
        <f>ROUND(I104*H104,2)</f>
        <v>0</v>
      </c>
      <c r="BL104" s="17" t="s">
        <v>146</v>
      </c>
      <c r="BM104" s="144" t="s">
        <v>170</v>
      </c>
    </row>
    <row r="105" spans="2:65" s="1" customFormat="1" ht="11.25">
      <c r="B105" s="32"/>
      <c r="D105" s="146" t="s">
        <v>148</v>
      </c>
      <c r="F105" s="147" t="s">
        <v>171</v>
      </c>
      <c r="I105" s="148"/>
      <c r="L105" s="32"/>
      <c r="M105" s="149"/>
      <c r="T105" s="53"/>
      <c r="AT105" s="17" t="s">
        <v>148</v>
      </c>
      <c r="AU105" s="17" t="s">
        <v>81</v>
      </c>
    </row>
    <row r="106" spans="2:65" s="12" customFormat="1" ht="11.25">
      <c r="B106" s="150"/>
      <c r="D106" s="151" t="s">
        <v>150</v>
      </c>
      <c r="E106" s="152" t="s">
        <v>19</v>
      </c>
      <c r="F106" s="153" t="s">
        <v>504</v>
      </c>
      <c r="H106" s="154">
        <v>15348</v>
      </c>
      <c r="I106" s="155"/>
      <c r="L106" s="150"/>
      <c r="M106" s="156"/>
      <c r="T106" s="157"/>
      <c r="AT106" s="152" t="s">
        <v>150</v>
      </c>
      <c r="AU106" s="152" t="s">
        <v>81</v>
      </c>
      <c r="AV106" s="12" t="s">
        <v>81</v>
      </c>
      <c r="AW106" s="12" t="s">
        <v>35</v>
      </c>
      <c r="AX106" s="12" t="s">
        <v>77</v>
      </c>
      <c r="AY106" s="152" t="s">
        <v>140</v>
      </c>
    </row>
    <row r="107" spans="2:65" s="1" customFormat="1" ht="16.5" customHeight="1">
      <c r="B107" s="32"/>
      <c r="C107" s="132" t="s">
        <v>173</v>
      </c>
      <c r="D107" s="132" t="s">
        <v>142</v>
      </c>
      <c r="E107" s="133" t="s">
        <v>174</v>
      </c>
      <c r="F107" s="134" t="s">
        <v>175</v>
      </c>
      <c r="G107" s="135" t="s">
        <v>145</v>
      </c>
      <c r="H107" s="136">
        <v>15348</v>
      </c>
      <c r="I107" s="137"/>
      <c r="J107" s="138">
        <f>ROUND(I107*H107,2)</f>
        <v>0</v>
      </c>
      <c r="K107" s="139"/>
      <c r="L107" s="32"/>
      <c r="M107" s="140" t="s">
        <v>19</v>
      </c>
      <c r="N107" s="141" t="s">
        <v>44</v>
      </c>
      <c r="P107" s="142">
        <f>O107*H107</f>
        <v>0</v>
      </c>
      <c r="Q107" s="142">
        <v>0</v>
      </c>
      <c r="R107" s="142">
        <f>Q107*H107</f>
        <v>0</v>
      </c>
      <c r="S107" s="142">
        <v>0</v>
      </c>
      <c r="T107" s="143">
        <f>S107*H107</f>
        <v>0</v>
      </c>
      <c r="AR107" s="144" t="s">
        <v>146</v>
      </c>
      <c r="AT107" s="144" t="s">
        <v>142</v>
      </c>
      <c r="AU107" s="144" t="s">
        <v>81</v>
      </c>
      <c r="AY107" s="17" t="s">
        <v>140</v>
      </c>
      <c r="BE107" s="145">
        <f>IF(N107="základní",J107,0)</f>
        <v>0</v>
      </c>
      <c r="BF107" s="145">
        <f>IF(N107="snížená",J107,0)</f>
        <v>0</v>
      </c>
      <c r="BG107" s="145">
        <f>IF(N107="zákl. přenesená",J107,0)</f>
        <v>0</v>
      </c>
      <c r="BH107" s="145">
        <f>IF(N107="sníž. přenesená",J107,0)</f>
        <v>0</v>
      </c>
      <c r="BI107" s="145">
        <f>IF(N107="nulová",J107,0)</f>
        <v>0</v>
      </c>
      <c r="BJ107" s="17" t="s">
        <v>77</v>
      </c>
      <c r="BK107" s="145">
        <f>ROUND(I107*H107,2)</f>
        <v>0</v>
      </c>
      <c r="BL107" s="17" t="s">
        <v>146</v>
      </c>
      <c r="BM107" s="144" t="s">
        <v>176</v>
      </c>
    </row>
    <row r="108" spans="2:65" s="1" customFormat="1" ht="11.25">
      <c r="B108" s="32"/>
      <c r="D108" s="146" t="s">
        <v>148</v>
      </c>
      <c r="F108" s="147" t="s">
        <v>177</v>
      </c>
      <c r="I108" s="148"/>
      <c r="L108" s="32"/>
      <c r="M108" s="149"/>
      <c r="T108" s="53"/>
      <c r="AT108" s="17" t="s">
        <v>148</v>
      </c>
      <c r="AU108" s="17" t="s">
        <v>81</v>
      </c>
    </row>
    <row r="109" spans="2:65" s="12" customFormat="1" ht="11.25">
      <c r="B109" s="150"/>
      <c r="D109" s="151" t="s">
        <v>150</v>
      </c>
      <c r="E109" s="152" t="s">
        <v>19</v>
      </c>
      <c r="F109" s="153" t="s">
        <v>504</v>
      </c>
      <c r="H109" s="154">
        <v>15348</v>
      </c>
      <c r="I109" s="155"/>
      <c r="L109" s="150"/>
      <c r="M109" s="156"/>
      <c r="T109" s="157"/>
      <c r="AT109" s="152" t="s">
        <v>150</v>
      </c>
      <c r="AU109" s="152" t="s">
        <v>81</v>
      </c>
      <c r="AV109" s="12" t="s">
        <v>81</v>
      </c>
      <c r="AW109" s="12" t="s">
        <v>35</v>
      </c>
      <c r="AX109" s="12" t="s">
        <v>77</v>
      </c>
      <c r="AY109" s="152" t="s">
        <v>140</v>
      </c>
    </row>
    <row r="110" spans="2:65" s="1" customFormat="1" ht="16.5" customHeight="1">
      <c r="B110" s="32"/>
      <c r="C110" s="132" t="s">
        <v>178</v>
      </c>
      <c r="D110" s="132" t="s">
        <v>142</v>
      </c>
      <c r="E110" s="133" t="s">
        <v>179</v>
      </c>
      <c r="F110" s="134" t="s">
        <v>180</v>
      </c>
      <c r="G110" s="135" t="s">
        <v>163</v>
      </c>
      <c r="H110" s="136">
        <v>1.5349999999999999</v>
      </c>
      <c r="I110" s="137"/>
      <c r="J110" s="138">
        <f>ROUND(I110*H110,2)</f>
        <v>0</v>
      </c>
      <c r="K110" s="139"/>
      <c r="L110" s="32"/>
      <c r="M110" s="140" t="s">
        <v>19</v>
      </c>
      <c r="N110" s="141" t="s">
        <v>44</v>
      </c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44" t="s">
        <v>146</v>
      </c>
      <c r="AT110" s="144" t="s">
        <v>142</v>
      </c>
      <c r="AU110" s="144" t="s">
        <v>81</v>
      </c>
      <c r="AY110" s="17" t="s">
        <v>140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7" t="s">
        <v>77</v>
      </c>
      <c r="BK110" s="145">
        <f>ROUND(I110*H110,2)</f>
        <v>0</v>
      </c>
      <c r="BL110" s="17" t="s">
        <v>146</v>
      </c>
      <c r="BM110" s="144" t="s">
        <v>181</v>
      </c>
    </row>
    <row r="111" spans="2:65" s="1" customFormat="1" ht="11.25">
      <c r="B111" s="32"/>
      <c r="D111" s="146" t="s">
        <v>148</v>
      </c>
      <c r="F111" s="147" t="s">
        <v>182</v>
      </c>
      <c r="I111" s="148"/>
      <c r="L111" s="32"/>
      <c r="M111" s="149"/>
      <c r="T111" s="53"/>
      <c r="AT111" s="17" t="s">
        <v>148</v>
      </c>
      <c r="AU111" s="17" t="s">
        <v>81</v>
      </c>
    </row>
    <row r="112" spans="2:65" s="12" customFormat="1" ht="22.5">
      <c r="B112" s="150"/>
      <c r="D112" s="151" t="s">
        <v>150</v>
      </c>
      <c r="E112" s="152" t="s">
        <v>19</v>
      </c>
      <c r="F112" s="153" t="s">
        <v>505</v>
      </c>
      <c r="H112" s="154">
        <v>1.5349999999999999</v>
      </c>
      <c r="I112" s="155"/>
      <c r="L112" s="150"/>
      <c r="M112" s="156"/>
      <c r="T112" s="157"/>
      <c r="AT112" s="152" t="s">
        <v>150</v>
      </c>
      <c r="AU112" s="152" t="s">
        <v>81</v>
      </c>
      <c r="AV112" s="12" t="s">
        <v>81</v>
      </c>
      <c r="AW112" s="12" t="s">
        <v>35</v>
      </c>
      <c r="AX112" s="12" t="s">
        <v>77</v>
      </c>
      <c r="AY112" s="152" t="s">
        <v>140</v>
      </c>
    </row>
    <row r="113" spans="2:65" s="1" customFormat="1" ht="16.5" customHeight="1">
      <c r="B113" s="32"/>
      <c r="C113" s="164" t="s">
        <v>184</v>
      </c>
      <c r="D113" s="164" t="s">
        <v>153</v>
      </c>
      <c r="E113" s="165" t="s">
        <v>185</v>
      </c>
      <c r="F113" s="166" t="s">
        <v>186</v>
      </c>
      <c r="G113" s="167" t="s">
        <v>187</v>
      </c>
      <c r="H113" s="168">
        <v>121.86</v>
      </c>
      <c r="I113" s="169"/>
      <c r="J113" s="170">
        <f>ROUND(I113*H113,2)</f>
        <v>0</v>
      </c>
      <c r="K113" s="171"/>
      <c r="L113" s="172"/>
      <c r="M113" s="173" t="s">
        <v>19</v>
      </c>
      <c r="N113" s="174" t="s">
        <v>44</v>
      </c>
      <c r="P113" s="142">
        <f>O113*H113</f>
        <v>0</v>
      </c>
      <c r="Q113" s="142">
        <v>1E-3</v>
      </c>
      <c r="R113" s="142">
        <f>Q113*H113</f>
        <v>0.12186</v>
      </c>
      <c r="S113" s="142">
        <v>0</v>
      </c>
      <c r="T113" s="143">
        <f>S113*H113</f>
        <v>0</v>
      </c>
      <c r="AR113" s="144" t="s">
        <v>157</v>
      </c>
      <c r="AT113" s="144" t="s">
        <v>153</v>
      </c>
      <c r="AU113" s="144" t="s">
        <v>81</v>
      </c>
      <c r="AY113" s="17" t="s">
        <v>140</v>
      </c>
      <c r="BE113" s="145">
        <f>IF(N113="základní",J113,0)</f>
        <v>0</v>
      </c>
      <c r="BF113" s="145">
        <f>IF(N113="snížená",J113,0)</f>
        <v>0</v>
      </c>
      <c r="BG113" s="145">
        <f>IF(N113="zákl. přenesená",J113,0)</f>
        <v>0</v>
      </c>
      <c r="BH113" s="145">
        <f>IF(N113="sníž. přenesená",J113,0)</f>
        <v>0</v>
      </c>
      <c r="BI113" s="145">
        <f>IF(N113="nulová",J113,0)</f>
        <v>0</v>
      </c>
      <c r="BJ113" s="17" t="s">
        <v>77</v>
      </c>
      <c r="BK113" s="145">
        <f>ROUND(I113*H113,2)</f>
        <v>0</v>
      </c>
      <c r="BL113" s="17" t="s">
        <v>146</v>
      </c>
      <c r="BM113" s="144" t="s">
        <v>188</v>
      </c>
    </row>
    <row r="114" spans="2:65" s="12" customFormat="1" ht="22.5">
      <c r="B114" s="150"/>
      <c r="D114" s="151" t="s">
        <v>150</v>
      </c>
      <c r="E114" s="152" t="s">
        <v>19</v>
      </c>
      <c r="F114" s="153" t="s">
        <v>506</v>
      </c>
      <c r="H114" s="154">
        <v>121.86</v>
      </c>
      <c r="I114" s="155"/>
      <c r="L114" s="150"/>
      <c r="M114" s="156"/>
      <c r="T114" s="157"/>
      <c r="AT114" s="152" t="s">
        <v>150</v>
      </c>
      <c r="AU114" s="152" t="s">
        <v>81</v>
      </c>
      <c r="AV114" s="12" t="s">
        <v>81</v>
      </c>
      <c r="AW114" s="12" t="s">
        <v>35</v>
      </c>
      <c r="AX114" s="12" t="s">
        <v>77</v>
      </c>
      <c r="AY114" s="152" t="s">
        <v>140</v>
      </c>
    </row>
    <row r="115" spans="2:65" s="13" customFormat="1" ht="11.25">
      <c r="B115" s="158"/>
      <c r="D115" s="151" t="s">
        <v>150</v>
      </c>
      <c r="E115" s="159" t="s">
        <v>19</v>
      </c>
      <c r="F115" s="160" t="s">
        <v>507</v>
      </c>
      <c r="H115" s="159" t="s">
        <v>19</v>
      </c>
      <c r="I115" s="161"/>
      <c r="L115" s="158"/>
      <c r="M115" s="162"/>
      <c r="T115" s="163"/>
      <c r="AT115" s="159" t="s">
        <v>150</v>
      </c>
      <c r="AU115" s="159" t="s">
        <v>81</v>
      </c>
      <c r="AV115" s="13" t="s">
        <v>77</v>
      </c>
      <c r="AW115" s="13" t="s">
        <v>35</v>
      </c>
      <c r="AX115" s="13" t="s">
        <v>73</v>
      </c>
      <c r="AY115" s="159" t="s">
        <v>140</v>
      </c>
    </row>
    <row r="116" spans="2:65" s="13" customFormat="1" ht="11.25">
      <c r="B116" s="158"/>
      <c r="D116" s="151" t="s">
        <v>150</v>
      </c>
      <c r="E116" s="159" t="s">
        <v>19</v>
      </c>
      <c r="F116" s="160" t="s">
        <v>191</v>
      </c>
      <c r="H116" s="159" t="s">
        <v>19</v>
      </c>
      <c r="I116" s="161"/>
      <c r="L116" s="158"/>
      <c r="M116" s="162"/>
      <c r="T116" s="163"/>
      <c r="AT116" s="159" t="s">
        <v>150</v>
      </c>
      <c r="AU116" s="159" t="s">
        <v>81</v>
      </c>
      <c r="AV116" s="13" t="s">
        <v>77</v>
      </c>
      <c r="AW116" s="13" t="s">
        <v>35</v>
      </c>
      <c r="AX116" s="13" t="s">
        <v>73</v>
      </c>
      <c r="AY116" s="159" t="s">
        <v>140</v>
      </c>
    </row>
    <row r="117" spans="2:65" s="13" customFormat="1" ht="22.5">
      <c r="B117" s="158"/>
      <c r="D117" s="151" t="s">
        <v>150</v>
      </c>
      <c r="E117" s="159" t="s">
        <v>19</v>
      </c>
      <c r="F117" s="160" t="s">
        <v>192</v>
      </c>
      <c r="H117" s="159" t="s">
        <v>19</v>
      </c>
      <c r="I117" s="161"/>
      <c r="L117" s="158"/>
      <c r="M117" s="162"/>
      <c r="T117" s="163"/>
      <c r="AT117" s="159" t="s">
        <v>150</v>
      </c>
      <c r="AU117" s="159" t="s">
        <v>81</v>
      </c>
      <c r="AV117" s="13" t="s">
        <v>77</v>
      </c>
      <c r="AW117" s="13" t="s">
        <v>35</v>
      </c>
      <c r="AX117" s="13" t="s">
        <v>73</v>
      </c>
      <c r="AY117" s="159" t="s">
        <v>140</v>
      </c>
    </row>
    <row r="118" spans="2:65" s="13" customFormat="1" ht="11.25">
      <c r="B118" s="158"/>
      <c r="D118" s="151" t="s">
        <v>150</v>
      </c>
      <c r="E118" s="159" t="s">
        <v>19</v>
      </c>
      <c r="F118" s="160" t="s">
        <v>193</v>
      </c>
      <c r="H118" s="159" t="s">
        <v>19</v>
      </c>
      <c r="I118" s="161"/>
      <c r="L118" s="158"/>
      <c r="M118" s="162"/>
      <c r="T118" s="163"/>
      <c r="AT118" s="159" t="s">
        <v>150</v>
      </c>
      <c r="AU118" s="159" t="s">
        <v>81</v>
      </c>
      <c r="AV118" s="13" t="s">
        <v>77</v>
      </c>
      <c r="AW118" s="13" t="s">
        <v>35</v>
      </c>
      <c r="AX118" s="13" t="s">
        <v>73</v>
      </c>
      <c r="AY118" s="159" t="s">
        <v>140</v>
      </c>
    </row>
    <row r="119" spans="2:65" s="1" customFormat="1" ht="16.5" customHeight="1">
      <c r="B119" s="32"/>
      <c r="C119" s="164" t="s">
        <v>157</v>
      </c>
      <c r="D119" s="164" t="s">
        <v>153</v>
      </c>
      <c r="E119" s="165" t="s">
        <v>194</v>
      </c>
      <c r="F119" s="166" t="s">
        <v>195</v>
      </c>
      <c r="G119" s="167" t="s">
        <v>187</v>
      </c>
      <c r="H119" s="168">
        <v>31.196000000000002</v>
      </c>
      <c r="I119" s="169"/>
      <c r="J119" s="170">
        <f>ROUND(I119*H119,2)</f>
        <v>0</v>
      </c>
      <c r="K119" s="171"/>
      <c r="L119" s="172"/>
      <c r="M119" s="173" t="s">
        <v>19</v>
      </c>
      <c r="N119" s="174" t="s">
        <v>44</v>
      </c>
      <c r="P119" s="142">
        <f>O119*H119</f>
        <v>0</v>
      </c>
      <c r="Q119" s="142">
        <v>1E-3</v>
      </c>
      <c r="R119" s="142">
        <f>Q119*H119</f>
        <v>3.1196000000000002E-2</v>
      </c>
      <c r="S119" s="142">
        <v>0</v>
      </c>
      <c r="T119" s="143">
        <f>S119*H119</f>
        <v>0</v>
      </c>
      <c r="AR119" s="144" t="s">
        <v>157</v>
      </c>
      <c r="AT119" s="144" t="s">
        <v>153</v>
      </c>
      <c r="AU119" s="144" t="s">
        <v>81</v>
      </c>
      <c r="AY119" s="17" t="s">
        <v>140</v>
      </c>
      <c r="BE119" s="145">
        <f>IF(N119="základní",J119,0)</f>
        <v>0</v>
      </c>
      <c r="BF119" s="145">
        <f>IF(N119="snížená",J119,0)</f>
        <v>0</v>
      </c>
      <c r="BG119" s="145">
        <f>IF(N119="zákl. přenesená",J119,0)</f>
        <v>0</v>
      </c>
      <c r="BH119" s="145">
        <f>IF(N119="sníž. přenesená",J119,0)</f>
        <v>0</v>
      </c>
      <c r="BI119" s="145">
        <f>IF(N119="nulová",J119,0)</f>
        <v>0</v>
      </c>
      <c r="BJ119" s="17" t="s">
        <v>77</v>
      </c>
      <c r="BK119" s="145">
        <f>ROUND(I119*H119,2)</f>
        <v>0</v>
      </c>
      <c r="BL119" s="17" t="s">
        <v>146</v>
      </c>
      <c r="BM119" s="144" t="s">
        <v>196</v>
      </c>
    </row>
    <row r="120" spans="2:65" s="12" customFormat="1" ht="11.25">
      <c r="B120" s="150"/>
      <c r="D120" s="151" t="s">
        <v>150</v>
      </c>
      <c r="E120" s="152" t="s">
        <v>19</v>
      </c>
      <c r="F120" s="153" t="s">
        <v>508</v>
      </c>
      <c r="H120" s="154">
        <v>31.196000000000002</v>
      </c>
      <c r="I120" s="155"/>
      <c r="L120" s="150"/>
      <c r="M120" s="156"/>
      <c r="T120" s="157"/>
      <c r="AT120" s="152" t="s">
        <v>150</v>
      </c>
      <c r="AU120" s="152" t="s">
        <v>81</v>
      </c>
      <c r="AV120" s="12" t="s">
        <v>81</v>
      </c>
      <c r="AW120" s="12" t="s">
        <v>35</v>
      </c>
      <c r="AX120" s="12" t="s">
        <v>77</v>
      </c>
      <c r="AY120" s="152" t="s">
        <v>140</v>
      </c>
    </row>
    <row r="121" spans="2:65" s="13" customFormat="1" ht="11.25">
      <c r="B121" s="158"/>
      <c r="D121" s="151" t="s">
        <v>150</v>
      </c>
      <c r="E121" s="159" t="s">
        <v>19</v>
      </c>
      <c r="F121" s="160" t="s">
        <v>509</v>
      </c>
      <c r="H121" s="159" t="s">
        <v>19</v>
      </c>
      <c r="I121" s="161"/>
      <c r="L121" s="158"/>
      <c r="M121" s="162"/>
      <c r="T121" s="163"/>
      <c r="AT121" s="159" t="s">
        <v>150</v>
      </c>
      <c r="AU121" s="159" t="s">
        <v>81</v>
      </c>
      <c r="AV121" s="13" t="s">
        <v>77</v>
      </c>
      <c r="AW121" s="13" t="s">
        <v>35</v>
      </c>
      <c r="AX121" s="13" t="s">
        <v>73</v>
      </c>
      <c r="AY121" s="159" t="s">
        <v>140</v>
      </c>
    </row>
    <row r="122" spans="2:65" s="13" customFormat="1" ht="11.25">
      <c r="B122" s="158"/>
      <c r="D122" s="151" t="s">
        <v>150</v>
      </c>
      <c r="E122" s="159" t="s">
        <v>19</v>
      </c>
      <c r="F122" s="160" t="s">
        <v>199</v>
      </c>
      <c r="H122" s="159" t="s">
        <v>19</v>
      </c>
      <c r="I122" s="161"/>
      <c r="L122" s="158"/>
      <c r="M122" s="162"/>
      <c r="T122" s="163"/>
      <c r="AT122" s="159" t="s">
        <v>150</v>
      </c>
      <c r="AU122" s="159" t="s">
        <v>81</v>
      </c>
      <c r="AV122" s="13" t="s">
        <v>77</v>
      </c>
      <c r="AW122" s="13" t="s">
        <v>35</v>
      </c>
      <c r="AX122" s="13" t="s">
        <v>73</v>
      </c>
      <c r="AY122" s="159" t="s">
        <v>140</v>
      </c>
    </row>
    <row r="123" spans="2:65" s="13" customFormat="1" ht="22.5">
      <c r="B123" s="158"/>
      <c r="D123" s="151" t="s">
        <v>150</v>
      </c>
      <c r="E123" s="159" t="s">
        <v>19</v>
      </c>
      <c r="F123" s="160" t="s">
        <v>200</v>
      </c>
      <c r="H123" s="159" t="s">
        <v>19</v>
      </c>
      <c r="I123" s="161"/>
      <c r="L123" s="158"/>
      <c r="M123" s="162"/>
      <c r="T123" s="163"/>
      <c r="AT123" s="159" t="s">
        <v>150</v>
      </c>
      <c r="AU123" s="159" t="s">
        <v>81</v>
      </c>
      <c r="AV123" s="13" t="s">
        <v>77</v>
      </c>
      <c r="AW123" s="13" t="s">
        <v>35</v>
      </c>
      <c r="AX123" s="13" t="s">
        <v>73</v>
      </c>
      <c r="AY123" s="159" t="s">
        <v>140</v>
      </c>
    </row>
    <row r="124" spans="2:65" s="13" customFormat="1" ht="11.25">
      <c r="B124" s="158"/>
      <c r="D124" s="151" t="s">
        <v>150</v>
      </c>
      <c r="E124" s="159" t="s">
        <v>19</v>
      </c>
      <c r="F124" s="160" t="s">
        <v>201</v>
      </c>
      <c r="H124" s="159" t="s">
        <v>19</v>
      </c>
      <c r="I124" s="161"/>
      <c r="L124" s="158"/>
      <c r="M124" s="162"/>
      <c r="T124" s="163"/>
      <c r="AT124" s="159" t="s">
        <v>150</v>
      </c>
      <c r="AU124" s="159" t="s">
        <v>81</v>
      </c>
      <c r="AV124" s="13" t="s">
        <v>77</v>
      </c>
      <c r="AW124" s="13" t="s">
        <v>35</v>
      </c>
      <c r="AX124" s="13" t="s">
        <v>73</v>
      </c>
      <c r="AY124" s="159" t="s">
        <v>140</v>
      </c>
    </row>
    <row r="125" spans="2:65" s="13" customFormat="1" ht="22.5">
      <c r="B125" s="158"/>
      <c r="D125" s="151" t="s">
        <v>150</v>
      </c>
      <c r="E125" s="159" t="s">
        <v>19</v>
      </c>
      <c r="F125" s="160" t="s">
        <v>202</v>
      </c>
      <c r="H125" s="159" t="s">
        <v>19</v>
      </c>
      <c r="I125" s="161"/>
      <c r="L125" s="158"/>
      <c r="M125" s="162"/>
      <c r="T125" s="163"/>
      <c r="AT125" s="159" t="s">
        <v>150</v>
      </c>
      <c r="AU125" s="159" t="s">
        <v>81</v>
      </c>
      <c r="AV125" s="13" t="s">
        <v>77</v>
      </c>
      <c r="AW125" s="13" t="s">
        <v>35</v>
      </c>
      <c r="AX125" s="13" t="s">
        <v>73</v>
      </c>
      <c r="AY125" s="159" t="s">
        <v>140</v>
      </c>
    </row>
    <row r="126" spans="2:65" s="13" customFormat="1" ht="22.5">
      <c r="B126" s="158"/>
      <c r="D126" s="151" t="s">
        <v>150</v>
      </c>
      <c r="E126" s="159" t="s">
        <v>19</v>
      </c>
      <c r="F126" s="160" t="s">
        <v>203</v>
      </c>
      <c r="H126" s="159" t="s">
        <v>19</v>
      </c>
      <c r="I126" s="161"/>
      <c r="L126" s="158"/>
      <c r="M126" s="162"/>
      <c r="T126" s="163"/>
      <c r="AT126" s="159" t="s">
        <v>150</v>
      </c>
      <c r="AU126" s="159" t="s">
        <v>81</v>
      </c>
      <c r="AV126" s="13" t="s">
        <v>77</v>
      </c>
      <c r="AW126" s="13" t="s">
        <v>35</v>
      </c>
      <c r="AX126" s="13" t="s">
        <v>73</v>
      </c>
      <c r="AY126" s="159" t="s">
        <v>140</v>
      </c>
    </row>
    <row r="127" spans="2:65" s="13" customFormat="1" ht="11.25">
      <c r="B127" s="158"/>
      <c r="D127" s="151" t="s">
        <v>150</v>
      </c>
      <c r="E127" s="159" t="s">
        <v>19</v>
      </c>
      <c r="F127" s="160" t="s">
        <v>204</v>
      </c>
      <c r="H127" s="159" t="s">
        <v>19</v>
      </c>
      <c r="I127" s="161"/>
      <c r="L127" s="158"/>
      <c r="M127" s="162"/>
      <c r="T127" s="163"/>
      <c r="AT127" s="159" t="s">
        <v>150</v>
      </c>
      <c r="AU127" s="159" t="s">
        <v>81</v>
      </c>
      <c r="AV127" s="13" t="s">
        <v>77</v>
      </c>
      <c r="AW127" s="13" t="s">
        <v>35</v>
      </c>
      <c r="AX127" s="13" t="s">
        <v>73</v>
      </c>
      <c r="AY127" s="159" t="s">
        <v>140</v>
      </c>
    </row>
    <row r="128" spans="2:65" s="13" customFormat="1" ht="22.5">
      <c r="B128" s="158"/>
      <c r="D128" s="151" t="s">
        <v>150</v>
      </c>
      <c r="E128" s="159" t="s">
        <v>19</v>
      </c>
      <c r="F128" s="160" t="s">
        <v>205</v>
      </c>
      <c r="H128" s="159" t="s">
        <v>19</v>
      </c>
      <c r="I128" s="161"/>
      <c r="L128" s="158"/>
      <c r="M128" s="162"/>
      <c r="T128" s="163"/>
      <c r="AT128" s="159" t="s">
        <v>150</v>
      </c>
      <c r="AU128" s="159" t="s">
        <v>81</v>
      </c>
      <c r="AV128" s="13" t="s">
        <v>77</v>
      </c>
      <c r="AW128" s="13" t="s">
        <v>35</v>
      </c>
      <c r="AX128" s="13" t="s">
        <v>73</v>
      </c>
      <c r="AY128" s="159" t="s">
        <v>140</v>
      </c>
    </row>
    <row r="129" spans="2:65" s="13" customFormat="1" ht="22.5">
      <c r="B129" s="158"/>
      <c r="D129" s="151" t="s">
        <v>150</v>
      </c>
      <c r="E129" s="159" t="s">
        <v>19</v>
      </c>
      <c r="F129" s="160" t="s">
        <v>206</v>
      </c>
      <c r="H129" s="159" t="s">
        <v>19</v>
      </c>
      <c r="I129" s="161"/>
      <c r="L129" s="158"/>
      <c r="M129" s="162"/>
      <c r="T129" s="163"/>
      <c r="AT129" s="159" t="s">
        <v>150</v>
      </c>
      <c r="AU129" s="159" t="s">
        <v>81</v>
      </c>
      <c r="AV129" s="13" t="s">
        <v>77</v>
      </c>
      <c r="AW129" s="13" t="s">
        <v>35</v>
      </c>
      <c r="AX129" s="13" t="s">
        <v>73</v>
      </c>
      <c r="AY129" s="159" t="s">
        <v>140</v>
      </c>
    </row>
    <row r="130" spans="2:65" s="13" customFormat="1" ht="22.5">
      <c r="B130" s="158"/>
      <c r="D130" s="151" t="s">
        <v>150</v>
      </c>
      <c r="E130" s="159" t="s">
        <v>19</v>
      </c>
      <c r="F130" s="160" t="s">
        <v>207</v>
      </c>
      <c r="H130" s="159" t="s">
        <v>19</v>
      </c>
      <c r="I130" s="161"/>
      <c r="L130" s="158"/>
      <c r="M130" s="162"/>
      <c r="T130" s="163"/>
      <c r="AT130" s="159" t="s">
        <v>150</v>
      </c>
      <c r="AU130" s="159" t="s">
        <v>81</v>
      </c>
      <c r="AV130" s="13" t="s">
        <v>77</v>
      </c>
      <c r="AW130" s="13" t="s">
        <v>35</v>
      </c>
      <c r="AX130" s="13" t="s">
        <v>73</v>
      </c>
      <c r="AY130" s="159" t="s">
        <v>140</v>
      </c>
    </row>
    <row r="131" spans="2:65" s="13" customFormat="1" ht="22.5">
      <c r="B131" s="158"/>
      <c r="D131" s="151" t="s">
        <v>150</v>
      </c>
      <c r="E131" s="159" t="s">
        <v>19</v>
      </c>
      <c r="F131" s="160" t="s">
        <v>208</v>
      </c>
      <c r="H131" s="159" t="s">
        <v>19</v>
      </c>
      <c r="I131" s="161"/>
      <c r="L131" s="158"/>
      <c r="M131" s="162"/>
      <c r="T131" s="163"/>
      <c r="AT131" s="159" t="s">
        <v>150</v>
      </c>
      <c r="AU131" s="159" t="s">
        <v>81</v>
      </c>
      <c r="AV131" s="13" t="s">
        <v>77</v>
      </c>
      <c r="AW131" s="13" t="s">
        <v>35</v>
      </c>
      <c r="AX131" s="13" t="s">
        <v>73</v>
      </c>
      <c r="AY131" s="159" t="s">
        <v>140</v>
      </c>
    </row>
    <row r="132" spans="2:65" s="13" customFormat="1" ht="22.5">
      <c r="B132" s="158"/>
      <c r="D132" s="151" t="s">
        <v>150</v>
      </c>
      <c r="E132" s="159" t="s">
        <v>19</v>
      </c>
      <c r="F132" s="160" t="s">
        <v>209</v>
      </c>
      <c r="H132" s="159" t="s">
        <v>19</v>
      </c>
      <c r="I132" s="161"/>
      <c r="L132" s="158"/>
      <c r="M132" s="162"/>
      <c r="T132" s="163"/>
      <c r="AT132" s="159" t="s">
        <v>150</v>
      </c>
      <c r="AU132" s="159" t="s">
        <v>81</v>
      </c>
      <c r="AV132" s="13" t="s">
        <v>77</v>
      </c>
      <c r="AW132" s="13" t="s">
        <v>35</v>
      </c>
      <c r="AX132" s="13" t="s">
        <v>73</v>
      </c>
      <c r="AY132" s="159" t="s">
        <v>140</v>
      </c>
    </row>
    <row r="133" spans="2:65" s="13" customFormat="1" ht="22.5">
      <c r="B133" s="158"/>
      <c r="D133" s="151" t="s">
        <v>150</v>
      </c>
      <c r="E133" s="159" t="s">
        <v>19</v>
      </c>
      <c r="F133" s="160" t="s">
        <v>210</v>
      </c>
      <c r="H133" s="159" t="s">
        <v>19</v>
      </c>
      <c r="I133" s="161"/>
      <c r="L133" s="158"/>
      <c r="M133" s="162"/>
      <c r="T133" s="163"/>
      <c r="AT133" s="159" t="s">
        <v>150</v>
      </c>
      <c r="AU133" s="159" t="s">
        <v>81</v>
      </c>
      <c r="AV133" s="13" t="s">
        <v>77</v>
      </c>
      <c r="AW133" s="13" t="s">
        <v>35</v>
      </c>
      <c r="AX133" s="13" t="s">
        <v>73</v>
      </c>
      <c r="AY133" s="159" t="s">
        <v>140</v>
      </c>
    </row>
    <row r="134" spans="2:65" s="13" customFormat="1" ht="22.5">
      <c r="B134" s="158"/>
      <c r="D134" s="151" t="s">
        <v>150</v>
      </c>
      <c r="E134" s="159" t="s">
        <v>19</v>
      </c>
      <c r="F134" s="160" t="s">
        <v>211</v>
      </c>
      <c r="H134" s="159" t="s">
        <v>19</v>
      </c>
      <c r="I134" s="161"/>
      <c r="L134" s="158"/>
      <c r="M134" s="162"/>
      <c r="T134" s="163"/>
      <c r="AT134" s="159" t="s">
        <v>150</v>
      </c>
      <c r="AU134" s="159" t="s">
        <v>81</v>
      </c>
      <c r="AV134" s="13" t="s">
        <v>77</v>
      </c>
      <c r="AW134" s="13" t="s">
        <v>35</v>
      </c>
      <c r="AX134" s="13" t="s">
        <v>73</v>
      </c>
      <c r="AY134" s="159" t="s">
        <v>140</v>
      </c>
    </row>
    <row r="135" spans="2:65" s="13" customFormat="1" ht="22.5">
      <c r="B135" s="158"/>
      <c r="D135" s="151" t="s">
        <v>150</v>
      </c>
      <c r="E135" s="159" t="s">
        <v>19</v>
      </c>
      <c r="F135" s="160" t="s">
        <v>212</v>
      </c>
      <c r="H135" s="159" t="s">
        <v>19</v>
      </c>
      <c r="I135" s="161"/>
      <c r="L135" s="158"/>
      <c r="M135" s="162"/>
      <c r="T135" s="163"/>
      <c r="AT135" s="159" t="s">
        <v>150</v>
      </c>
      <c r="AU135" s="159" t="s">
        <v>81</v>
      </c>
      <c r="AV135" s="13" t="s">
        <v>77</v>
      </c>
      <c r="AW135" s="13" t="s">
        <v>35</v>
      </c>
      <c r="AX135" s="13" t="s">
        <v>73</v>
      </c>
      <c r="AY135" s="159" t="s">
        <v>140</v>
      </c>
    </row>
    <row r="136" spans="2:65" s="13" customFormat="1" ht="11.25">
      <c r="B136" s="158"/>
      <c r="D136" s="151" t="s">
        <v>150</v>
      </c>
      <c r="E136" s="159" t="s">
        <v>19</v>
      </c>
      <c r="F136" s="160" t="s">
        <v>213</v>
      </c>
      <c r="H136" s="159" t="s">
        <v>19</v>
      </c>
      <c r="I136" s="161"/>
      <c r="L136" s="158"/>
      <c r="M136" s="162"/>
      <c r="T136" s="163"/>
      <c r="AT136" s="159" t="s">
        <v>150</v>
      </c>
      <c r="AU136" s="159" t="s">
        <v>81</v>
      </c>
      <c r="AV136" s="13" t="s">
        <v>77</v>
      </c>
      <c r="AW136" s="13" t="s">
        <v>35</v>
      </c>
      <c r="AX136" s="13" t="s">
        <v>73</v>
      </c>
      <c r="AY136" s="159" t="s">
        <v>140</v>
      </c>
    </row>
    <row r="137" spans="2:65" s="1" customFormat="1" ht="16.5" customHeight="1">
      <c r="B137" s="32"/>
      <c r="C137" s="164" t="s">
        <v>215</v>
      </c>
      <c r="D137" s="164" t="s">
        <v>153</v>
      </c>
      <c r="E137" s="165" t="s">
        <v>510</v>
      </c>
      <c r="F137" s="166" t="s">
        <v>511</v>
      </c>
      <c r="G137" s="167" t="s">
        <v>187</v>
      </c>
      <c r="H137" s="168">
        <v>5.8239999999999998</v>
      </c>
      <c r="I137" s="169"/>
      <c r="J137" s="170">
        <f>ROUND(I137*H137,2)</f>
        <v>0</v>
      </c>
      <c r="K137" s="171"/>
      <c r="L137" s="172"/>
      <c r="M137" s="173" t="s">
        <v>19</v>
      </c>
      <c r="N137" s="174" t="s">
        <v>44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157</v>
      </c>
      <c r="AT137" s="144" t="s">
        <v>153</v>
      </c>
      <c r="AU137" s="144" t="s">
        <v>81</v>
      </c>
      <c r="AY137" s="17" t="s">
        <v>140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7" t="s">
        <v>77</v>
      </c>
      <c r="BK137" s="145">
        <f>ROUND(I137*H137,2)</f>
        <v>0</v>
      </c>
      <c r="BL137" s="17" t="s">
        <v>146</v>
      </c>
      <c r="BM137" s="144" t="s">
        <v>512</v>
      </c>
    </row>
    <row r="138" spans="2:65" s="12" customFormat="1" ht="22.5">
      <c r="B138" s="150"/>
      <c r="D138" s="151" t="s">
        <v>150</v>
      </c>
      <c r="E138" s="152" t="s">
        <v>19</v>
      </c>
      <c r="F138" s="153" t="s">
        <v>513</v>
      </c>
      <c r="H138" s="154">
        <v>5.8239999999999998</v>
      </c>
      <c r="I138" s="155"/>
      <c r="L138" s="150"/>
      <c r="M138" s="156"/>
      <c r="T138" s="157"/>
      <c r="AT138" s="152" t="s">
        <v>150</v>
      </c>
      <c r="AU138" s="152" t="s">
        <v>81</v>
      </c>
      <c r="AV138" s="12" t="s">
        <v>81</v>
      </c>
      <c r="AW138" s="12" t="s">
        <v>35</v>
      </c>
      <c r="AX138" s="12" t="s">
        <v>77</v>
      </c>
      <c r="AY138" s="152" t="s">
        <v>140</v>
      </c>
    </row>
    <row r="139" spans="2:65" s="13" customFormat="1" ht="11.25">
      <c r="B139" s="158"/>
      <c r="D139" s="151" t="s">
        <v>150</v>
      </c>
      <c r="E139" s="159" t="s">
        <v>19</v>
      </c>
      <c r="F139" s="160" t="s">
        <v>514</v>
      </c>
      <c r="H139" s="159" t="s">
        <v>19</v>
      </c>
      <c r="I139" s="161"/>
      <c r="L139" s="158"/>
      <c r="M139" s="162"/>
      <c r="T139" s="163"/>
      <c r="AT139" s="159" t="s">
        <v>150</v>
      </c>
      <c r="AU139" s="159" t="s">
        <v>81</v>
      </c>
      <c r="AV139" s="13" t="s">
        <v>77</v>
      </c>
      <c r="AW139" s="13" t="s">
        <v>35</v>
      </c>
      <c r="AX139" s="13" t="s">
        <v>73</v>
      </c>
      <c r="AY139" s="159" t="s">
        <v>140</v>
      </c>
    </row>
    <row r="140" spans="2:65" s="13" customFormat="1" ht="11.25">
      <c r="B140" s="158"/>
      <c r="D140" s="151" t="s">
        <v>150</v>
      </c>
      <c r="E140" s="159" t="s">
        <v>19</v>
      </c>
      <c r="F140" s="160" t="s">
        <v>515</v>
      </c>
      <c r="H140" s="159" t="s">
        <v>19</v>
      </c>
      <c r="I140" s="161"/>
      <c r="L140" s="158"/>
      <c r="M140" s="162"/>
      <c r="T140" s="163"/>
      <c r="AT140" s="159" t="s">
        <v>150</v>
      </c>
      <c r="AU140" s="159" t="s">
        <v>81</v>
      </c>
      <c r="AV140" s="13" t="s">
        <v>77</v>
      </c>
      <c r="AW140" s="13" t="s">
        <v>35</v>
      </c>
      <c r="AX140" s="13" t="s">
        <v>73</v>
      </c>
      <c r="AY140" s="159" t="s">
        <v>140</v>
      </c>
    </row>
    <row r="141" spans="2:65" s="13" customFormat="1" ht="22.5">
      <c r="B141" s="158"/>
      <c r="D141" s="151" t="s">
        <v>150</v>
      </c>
      <c r="E141" s="159" t="s">
        <v>19</v>
      </c>
      <c r="F141" s="160" t="s">
        <v>516</v>
      </c>
      <c r="H141" s="159" t="s">
        <v>19</v>
      </c>
      <c r="I141" s="161"/>
      <c r="L141" s="158"/>
      <c r="M141" s="162"/>
      <c r="T141" s="163"/>
      <c r="AT141" s="159" t="s">
        <v>150</v>
      </c>
      <c r="AU141" s="159" t="s">
        <v>81</v>
      </c>
      <c r="AV141" s="13" t="s">
        <v>77</v>
      </c>
      <c r="AW141" s="13" t="s">
        <v>35</v>
      </c>
      <c r="AX141" s="13" t="s">
        <v>73</v>
      </c>
      <c r="AY141" s="159" t="s">
        <v>140</v>
      </c>
    </row>
    <row r="142" spans="2:65" s="13" customFormat="1" ht="22.5">
      <c r="B142" s="158"/>
      <c r="D142" s="151" t="s">
        <v>150</v>
      </c>
      <c r="E142" s="159" t="s">
        <v>19</v>
      </c>
      <c r="F142" s="160" t="s">
        <v>517</v>
      </c>
      <c r="H142" s="159" t="s">
        <v>19</v>
      </c>
      <c r="I142" s="161"/>
      <c r="L142" s="158"/>
      <c r="M142" s="162"/>
      <c r="T142" s="163"/>
      <c r="AT142" s="159" t="s">
        <v>150</v>
      </c>
      <c r="AU142" s="159" t="s">
        <v>81</v>
      </c>
      <c r="AV142" s="13" t="s">
        <v>77</v>
      </c>
      <c r="AW142" s="13" t="s">
        <v>35</v>
      </c>
      <c r="AX142" s="13" t="s">
        <v>73</v>
      </c>
      <c r="AY142" s="159" t="s">
        <v>140</v>
      </c>
    </row>
    <row r="143" spans="2:65" s="13" customFormat="1" ht="22.5">
      <c r="B143" s="158"/>
      <c r="D143" s="151" t="s">
        <v>150</v>
      </c>
      <c r="E143" s="159" t="s">
        <v>19</v>
      </c>
      <c r="F143" s="160" t="s">
        <v>518</v>
      </c>
      <c r="H143" s="159" t="s">
        <v>19</v>
      </c>
      <c r="I143" s="161"/>
      <c r="L143" s="158"/>
      <c r="M143" s="162"/>
      <c r="T143" s="163"/>
      <c r="AT143" s="159" t="s">
        <v>150</v>
      </c>
      <c r="AU143" s="159" t="s">
        <v>81</v>
      </c>
      <c r="AV143" s="13" t="s">
        <v>77</v>
      </c>
      <c r="AW143" s="13" t="s">
        <v>35</v>
      </c>
      <c r="AX143" s="13" t="s">
        <v>73</v>
      </c>
      <c r="AY143" s="159" t="s">
        <v>140</v>
      </c>
    </row>
    <row r="144" spans="2:65" s="13" customFormat="1" ht="22.5">
      <c r="B144" s="158"/>
      <c r="D144" s="151" t="s">
        <v>150</v>
      </c>
      <c r="E144" s="159" t="s">
        <v>19</v>
      </c>
      <c r="F144" s="160" t="s">
        <v>519</v>
      </c>
      <c r="H144" s="159" t="s">
        <v>19</v>
      </c>
      <c r="I144" s="161"/>
      <c r="L144" s="158"/>
      <c r="M144" s="162"/>
      <c r="T144" s="163"/>
      <c r="AT144" s="159" t="s">
        <v>150</v>
      </c>
      <c r="AU144" s="159" t="s">
        <v>81</v>
      </c>
      <c r="AV144" s="13" t="s">
        <v>77</v>
      </c>
      <c r="AW144" s="13" t="s">
        <v>35</v>
      </c>
      <c r="AX144" s="13" t="s">
        <v>73</v>
      </c>
      <c r="AY144" s="159" t="s">
        <v>140</v>
      </c>
    </row>
    <row r="145" spans="2:65" s="13" customFormat="1" ht="22.5">
      <c r="B145" s="158"/>
      <c r="D145" s="151" t="s">
        <v>150</v>
      </c>
      <c r="E145" s="159" t="s">
        <v>19</v>
      </c>
      <c r="F145" s="160" t="s">
        <v>520</v>
      </c>
      <c r="H145" s="159" t="s">
        <v>19</v>
      </c>
      <c r="I145" s="161"/>
      <c r="L145" s="158"/>
      <c r="M145" s="162"/>
      <c r="T145" s="163"/>
      <c r="AT145" s="159" t="s">
        <v>150</v>
      </c>
      <c r="AU145" s="159" t="s">
        <v>81</v>
      </c>
      <c r="AV145" s="13" t="s">
        <v>77</v>
      </c>
      <c r="AW145" s="13" t="s">
        <v>35</v>
      </c>
      <c r="AX145" s="13" t="s">
        <v>73</v>
      </c>
      <c r="AY145" s="159" t="s">
        <v>140</v>
      </c>
    </row>
    <row r="146" spans="2:65" s="13" customFormat="1" ht="11.25">
      <c r="B146" s="158"/>
      <c r="D146" s="151" t="s">
        <v>150</v>
      </c>
      <c r="E146" s="159" t="s">
        <v>19</v>
      </c>
      <c r="F146" s="160" t="s">
        <v>521</v>
      </c>
      <c r="H146" s="159" t="s">
        <v>19</v>
      </c>
      <c r="I146" s="161"/>
      <c r="L146" s="158"/>
      <c r="M146" s="162"/>
      <c r="T146" s="163"/>
      <c r="AT146" s="159" t="s">
        <v>150</v>
      </c>
      <c r="AU146" s="159" t="s">
        <v>81</v>
      </c>
      <c r="AV146" s="13" t="s">
        <v>77</v>
      </c>
      <c r="AW146" s="13" t="s">
        <v>35</v>
      </c>
      <c r="AX146" s="13" t="s">
        <v>73</v>
      </c>
      <c r="AY146" s="159" t="s">
        <v>140</v>
      </c>
    </row>
    <row r="147" spans="2:65" s="13" customFormat="1" ht="22.5">
      <c r="B147" s="158"/>
      <c r="D147" s="151" t="s">
        <v>150</v>
      </c>
      <c r="E147" s="159" t="s">
        <v>19</v>
      </c>
      <c r="F147" s="160" t="s">
        <v>522</v>
      </c>
      <c r="H147" s="159" t="s">
        <v>19</v>
      </c>
      <c r="I147" s="161"/>
      <c r="L147" s="158"/>
      <c r="M147" s="162"/>
      <c r="T147" s="163"/>
      <c r="AT147" s="159" t="s">
        <v>150</v>
      </c>
      <c r="AU147" s="159" t="s">
        <v>81</v>
      </c>
      <c r="AV147" s="13" t="s">
        <v>77</v>
      </c>
      <c r="AW147" s="13" t="s">
        <v>35</v>
      </c>
      <c r="AX147" s="13" t="s">
        <v>73</v>
      </c>
      <c r="AY147" s="159" t="s">
        <v>140</v>
      </c>
    </row>
    <row r="148" spans="2:65" s="13" customFormat="1" ht="11.25">
      <c r="B148" s="158"/>
      <c r="D148" s="151" t="s">
        <v>150</v>
      </c>
      <c r="E148" s="159" t="s">
        <v>19</v>
      </c>
      <c r="F148" s="160" t="s">
        <v>523</v>
      </c>
      <c r="H148" s="159" t="s">
        <v>19</v>
      </c>
      <c r="I148" s="161"/>
      <c r="L148" s="158"/>
      <c r="M148" s="162"/>
      <c r="T148" s="163"/>
      <c r="AT148" s="159" t="s">
        <v>150</v>
      </c>
      <c r="AU148" s="159" t="s">
        <v>81</v>
      </c>
      <c r="AV148" s="13" t="s">
        <v>77</v>
      </c>
      <c r="AW148" s="13" t="s">
        <v>35</v>
      </c>
      <c r="AX148" s="13" t="s">
        <v>73</v>
      </c>
      <c r="AY148" s="159" t="s">
        <v>140</v>
      </c>
    </row>
    <row r="149" spans="2:65" s="11" customFormat="1" ht="22.9" customHeight="1">
      <c r="B149" s="120"/>
      <c r="D149" s="121" t="s">
        <v>72</v>
      </c>
      <c r="E149" s="130" t="s">
        <v>81</v>
      </c>
      <c r="F149" s="130" t="s">
        <v>214</v>
      </c>
      <c r="I149" s="123"/>
      <c r="J149" s="131">
        <f>BK149</f>
        <v>0</v>
      </c>
      <c r="L149" s="120"/>
      <c r="M149" s="125"/>
      <c r="P149" s="126">
        <f>SUM(P150:P154)</f>
        <v>0</v>
      </c>
      <c r="R149" s="126">
        <f>SUM(R150:R154)</f>
        <v>0.52178000000000002</v>
      </c>
      <c r="T149" s="127">
        <f>SUM(T150:T154)</f>
        <v>0</v>
      </c>
      <c r="AR149" s="121" t="s">
        <v>77</v>
      </c>
      <c r="AT149" s="128" t="s">
        <v>72</v>
      </c>
      <c r="AU149" s="128" t="s">
        <v>77</v>
      </c>
      <c r="AY149" s="121" t="s">
        <v>140</v>
      </c>
      <c r="BK149" s="129">
        <f>SUM(BK150:BK154)</f>
        <v>0</v>
      </c>
    </row>
    <row r="150" spans="2:65" s="1" customFormat="1" ht="24.2" customHeight="1">
      <c r="B150" s="32"/>
      <c r="C150" s="132" t="s">
        <v>222</v>
      </c>
      <c r="D150" s="132" t="s">
        <v>142</v>
      </c>
      <c r="E150" s="133" t="s">
        <v>216</v>
      </c>
      <c r="F150" s="134" t="s">
        <v>217</v>
      </c>
      <c r="G150" s="135" t="s">
        <v>218</v>
      </c>
      <c r="H150" s="136">
        <v>502</v>
      </c>
      <c r="I150" s="137"/>
      <c r="J150" s="138">
        <f>ROUND(I150*H150,2)</f>
        <v>0</v>
      </c>
      <c r="K150" s="139"/>
      <c r="L150" s="32"/>
      <c r="M150" s="140" t="s">
        <v>19</v>
      </c>
      <c r="N150" s="141" t="s">
        <v>44</v>
      </c>
      <c r="P150" s="142">
        <f>O150*H150</f>
        <v>0</v>
      </c>
      <c r="Q150" s="142">
        <v>1.01E-3</v>
      </c>
      <c r="R150" s="142">
        <f>Q150*H150</f>
        <v>0.50702000000000003</v>
      </c>
      <c r="S150" s="142">
        <v>0</v>
      </c>
      <c r="T150" s="143">
        <f>S150*H150</f>
        <v>0</v>
      </c>
      <c r="AR150" s="144" t="s">
        <v>146</v>
      </c>
      <c r="AT150" s="144" t="s">
        <v>142</v>
      </c>
      <c r="AU150" s="144" t="s">
        <v>81</v>
      </c>
      <c r="AY150" s="17" t="s">
        <v>140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7" t="s">
        <v>77</v>
      </c>
      <c r="BK150" s="145">
        <f>ROUND(I150*H150,2)</f>
        <v>0</v>
      </c>
      <c r="BL150" s="17" t="s">
        <v>146</v>
      </c>
      <c r="BM150" s="144" t="s">
        <v>219</v>
      </c>
    </row>
    <row r="151" spans="2:65" s="1" customFormat="1" ht="11.25">
      <c r="B151" s="32"/>
      <c r="D151" s="146" t="s">
        <v>148</v>
      </c>
      <c r="F151" s="147" t="s">
        <v>220</v>
      </c>
      <c r="I151" s="148"/>
      <c r="L151" s="32"/>
      <c r="M151" s="149"/>
      <c r="T151" s="53"/>
      <c r="AT151" s="17" t="s">
        <v>148</v>
      </c>
      <c r="AU151" s="17" t="s">
        <v>81</v>
      </c>
    </row>
    <row r="152" spans="2:65" s="12" customFormat="1" ht="22.5">
      <c r="B152" s="150"/>
      <c r="D152" s="151" t="s">
        <v>150</v>
      </c>
      <c r="E152" s="152" t="s">
        <v>19</v>
      </c>
      <c r="F152" s="153" t="s">
        <v>524</v>
      </c>
      <c r="H152" s="154">
        <v>502</v>
      </c>
      <c r="I152" s="155"/>
      <c r="L152" s="150"/>
      <c r="M152" s="156"/>
      <c r="T152" s="157"/>
      <c r="AT152" s="152" t="s">
        <v>150</v>
      </c>
      <c r="AU152" s="152" t="s">
        <v>81</v>
      </c>
      <c r="AV152" s="12" t="s">
        <v>81</v>
      </c>
      <c r="AW152" s="12" t="s">
        <v>35</v>
      </c>
      <c r="AX152" s="12" t="s">
        <v>77</v>
      </c>
      <c r="AY152" s="152" t="s">
        <v>140</v>
      </c>
    </row>
    <row r="153" spans="2:65" s="1" customFormat="1" ht="24.2" customHeight="1">
      <c r="B153" s="32"/>
      <c r="C153" s="132" t="s">
        <v>229</v>
      </c>
      <c r="D153" s="132" t="s">
        <v>142</v>
      </c>
      <c r="E153" s="133" t="s">
        <v>223</v>
      </c>
      <c r="F153" s="134" t="s">
        <v>224</v>
      </c>
      <c r="G153" s="135" t="s">
        <v>225</v>
      </c>
      <c r="H153" s="136">
        <v>12</v>
      </c>
      <c r="I153" s="137"/>
      <c r="J153" s="138">
        <f>ROUND(I153*H153,2)</f>
        <v>0</v>
      </c>
      <c r="K153" s="139"/>
      <c r="L153" s="32"/>
      <c r="M153" s="140" t="s">
        <v>19</v>
      </c>
      <c r="N153" s="141" t="s">
        <v>44</v>
      </c>
      <c r="P153" s="142">
        <f>O153*H153</f>
        <v>0</v>
      </c>
      <c r="Q153" s="142">
        <v>1.23E-3</v>
      </c>
      <c r="R153" s="142">
        <f>Q153*H153</f>
        <v>1.4759999999999999E-2</v>
      </c>
      <c r="S153" s="142">
        <v>0</v>
      </c>
      <c r="T153" s="143">
        <f>S153*H153</f>
        <v>0</v>
      </c>
      <c r="AR153" s="144" t="s">
        <v>146</v>
      </c>
      <c r="AT153" s="144" t="s">
        <v>142</v>
      </c>
      <c r="AU153" s="144" t="s">
        <v>81</v>
      </c>
      <c r="AY153" s="17" t="s">
        <v>140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77</v>
      </c>
      <c r="BK153" s="145">
        <f>ROUND(I153*H153,2)</f>
        <v>0</v>
      </c>
      <c r="BL153" s="17" t="s">
        <v>146</v>
      </c>
      <c r="BM153" s="144" t="s">
        <v>226</v>
      </c>
    </row>
    <row r="154" spans="2:65" s="12" customFormat="1" ht="11.25">
      <c r="B154" s="150"/>
      <c r="D154" s="151" t="s">
        <v>150</v>
      </c>
      <c r="E154" s="152" t="s">
        <v>19</v>
      </c>
      <c r="F154" s="153" t="s">
        <v>525</v>
      </c>
      <c r="H154" s="154">
        <v>12</v>
      </c>
      <c r="I154" s="155"/>
      <c r="L154" s="150"/>
      <c r="M154" s="156"/>
      <c r="T154" s="157"/>
      <c r="AT154" s="152" t="s">
        <v>150</v>
      </c>
      <c r="AU154" s="152" t="s">
        <v>81</v>
      </c>
      <c r="AV154" s="12" t="s">
        <v>81</v>
      </c>
      <c r="AW154" s="12" t="s">
        <v>35</v>
      </c>
      <c r="AX154" s="12" t="s">
        <v>77</v>
      </c>
      <c r="AY154" s="152" t="s">
        <v>140</v>
      </c>
    </row>
    <row r="155" spans="2:65" s="11" customFormat="1" ht="22.9" customHeight="1">
      <c r="B155" s="120"/>
      <c r="D155" s="121" t="s">
        <v>72</v>
      </c>
      <c r="E155" s="130" t="s">
        <v>160</v>
      </c>
      <c r="F155" s="130" t="s">
        <v>526</v>
      </c>
      <c r="I155" s="123"/>
      <c r="J155" s="131">
        <f>BK155</f>
        <v>0</v>
      </c>
      <c r="L155" s="120"/>
      <c r="M155" s="125"/>
      <c r="P155" s="126">
        <f>SUM(P156:P162)</f>
        <v>0</v>
      </c>
      <c r="R155" s="126">
        <f>SUM(R156:R162)</f>
        <v>0.30288000000000004</v>
      </c>
      <c r="T155" s="127">
        <f>SUM(T156:T162)</f>
        <v>0</v>
      </c>
      <c r="AR155" s="121" t="s">
        <v>77</v>
      </c>
      <c r="AT155" s="128" t="s">
        <v>72</v>
      </c>
      <c r="AU155" s="128" t="s">
        <v>77</v>
      </c>
      <c r="AY155" s="121" t="s">
        <v>140</v>
      </c>
      <c r="BK155" s="129">
        <f>SUM(BK156:BK162)</f>
        <v>0</v>
      </c>
    </row>
    <row r="156" spans="2:65" s="1" customFormat="1" ht="16.5" customHeight="1">
      <c r="B156" s="32"/>
      <c r="C156" s="132" t="s">
        <v>8</v>
      </c>
      <c r="D156" s="132" t="s">
        <v>142</v>
      </c>
      <c r="E156" s="133" t="s">
        <v>527</v>
      </c>
      <c r="F156" s="134" t="s">
        <v>528</v>
      </c>
      <c r="G156" s="135" t="s">
        <v>19</v>
      </c>
      <c r="H156" s="136">
        <v>4</v>
      </c>
      <c r="I156" s="137"/>
      <c r="J156" s="138">
        <f>ROUND(I156*H156,2)</f>
        <v>0</v>
      </c>
      <c r="K156" s="139"/>
      <c r="L156" s="32"/>
      <c r="M156" s="140" t="s">
        <v>19</v>
      </c>
      <c r="N156" s="141" t="s">
        <v>44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146</v>
      </c>
      <c r="AT156" s="144" t="s">
        <v>142</v>
      </c>
      <c r="AU156" s="144" t="s">
        <v>81</v>
      </c>
      <c r="AY156" s="17" t="s">
        <v>140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7" t="s">
        <v>77</v>
      </c>
      <c r="BK156" s="145">
        <f>ROUND(I156*H156,2)</f>
        <v>0</v>
      </c>
      <c r="BL156" s="17" t="s">
        <v>146</v>
      </c>
      <c r="BM156" s="144" t="s">
        <v>529</v>
      </c>
    </row>
    <row r="157" spans="2:65" s="1" customFormat="1" ht="16.5" customHeight="1">
      <c r="B157" s="32"/>
      <c r="C157" s="132" t="s">
        <v>238</v>
      </c>
      <c r="D157" s="132" t="s">
        <v>142</v>
      </c>
      <c r="E157" s="133" t="s">
        <v>530</v>
      </c>
      <c r="F157" s="134" t="s">
        <v>531</v>
      </c>
      <c r="G157" s="135" t="s">
        <v>241</v>
      </c>
      <c r="H157" s="136">
        <v>16</v>
      </c>
      <c r="I157" s="137"/>
      <c r="J157" s="138">
        <f>ROUND(I157*H157,2)</f>
        <v>0</v>
      </c>
      <c r="K157" s="139"/>
      <c r="L157" s="32"/>
      <c r="M157" s="140" t="s">
        <v>19</v>
      </c>
      <c r="N157" s="141" t="s">
        <v>44</v>
      </c>
      <c r="P157" s="142">
        <f>O157*H157</f>
        <v>0</v>
      </c>
      <c r="Q157" s="142">
        <v>5.0000000000000002E-5</v>
      </c>
      <c r="R157" s="142">
        <f>Q157*H157</f>
        <v>8.0000000000000004E-4</v>
      </c>
      <c r="S157" s="142">
        <v>0</v>
      </c>
      <c r="T157" s="143">
        <f>S157*H157</f>
        <v>0</v>
      </c>
      <c r="AR157" s="144" t="s">
        <v>146</v>
      </c>
      <c r="AT157" s="144" t="s">
        <v>142</v>
      </c>
      <c r="AU157" s="144" t="s">
        <v>81</v>
      </c>
      <c r="AY157" s="17" t="s">
        <v>140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7" t="s">
        <v>77</v>
      </c>
      <c r="BK157" s="145">
        <f>ROUND(I157*H157,2)</f>
        <v>0</v>
      </c>
      <c r="BL157" s="17" t="s">
        <v>146</v>
      </c>
      <c r="BM157" s="144" t="s">
        <v>532</v>
      </c>
    </row>
    <row r="158" spans="2:65" s="1" customFormat="1" ht="16.5" customHeight="1">
      <c r="B158" s="32"/>
      <c r="C158" s="164" t="s">
        <v>247</v>
      </c>
      <c r="D158" s="164" t="s">
        <v>153</v>
      </c>
      <c r="E158" s="165" t="s">
        <v>533</v>
      </c>
      <c r="F158" s="166" t="s">
        <v>534</v>
      </c>
      <c r="G158" s="167" t="s">
        <v>241</v>
      </c>
      <c r="H158" s="168">
        <v>64</v>
      </c>
      <c r="I158" s="169"/>
      <c r="J158" s="170">
        <f>ROUND(I158*H158,2)</f>
        <v>0</v>
      </c>
      <c r="K158" s="171"/>
      <c r="L158" s="172"/>
      <c r="M158" s="173" t="s">
        <v>19</v>
      </c>
      <c r="N158" s="174" t="s">
        <v>44</v>
      </c>
      <c r="P158" s="142">
        <f>O158*H158</f>
        <v>0</v>
      </c>
      <c r="Q158" s="142">
        <v>4.7200000000000002E-3</v>
      </c>
      <c r="R158" s="142">
        <f>Q158*H158</f>
        <v>0.30208000000000002</v>
      </c>
      <c r="S158" s="142">
        <v>0</v>
      </c>
      <c r="T158" s="143">
        <f>S158*H158</f>
        <v>0</v>
      </c>
      <c r="AR158" s="144" t="s">
        <v>157</v>
      </c>
      <c r="AT158" s="144" t="s">
        <v>153</v>
      </c>
      <c r="AU158" s="144" t="s">
        <v>81</v>
      </c>
      <c r="AY158" s="17" t="s">
        <v>140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7" t="s">
        <v>77</v>
      </c>
      <c r="BK158" s="145">
        <f>ROUND(I158*H158,2)</f>
        <v>0</v>
      </c>
      <c r="BL158" s="17" t="s">
        <v>146</v>
      </c>
      <c r="BM158" s="144" t="s">
        <v>535</v>
      </c>
    </row>
    <row r="159" spans="2:65" s="12" customFormat="1" ht="11.25">
      <c r="B159" s="150"/>
      <c r="D159" s="151" t="s">
        <v>150</v>
      </c>
      <c r="E159" s="152" t="s">
        <v>19</v>
      </c>
      <c r="F159" s="153" t="s">
        <v>536</v>
      </c>
      <c r="H159" s="154">
        <v>64</v>
      </c>
      <c r="I159" s="155"/>
      <c r="L159" s="150"/>
      <c r="M159" s="156"/>
      <c r="T159" s="157"/>
      <c r="AT159" s="152" t="s">
        <v>150</v>
      </c>
      <c r="AU159" s="152" t="s">
        <v>81</v>
      </c>
      <c r="AV159" s="12" t="s">
        <v>81</v>
      </c>
      <c r="AW159" s="12" t="s">
        <v>35</v>
      </c>
      <c r="AX159" s="12" t="s">
        <v>77</v>
      </c>
      <c r="AY159" s="152" t="s">
        <v>140</v>
      </c>
    </row>
    <row r="160" spans="2:65" s="1" customFormat="1" ht="16.5" customHeight="1">
      <c r="B160" s="32"/>
      <c r="C160" s="164" t="s">
        <v>254</v>
      </c>
      <c r="D160" s="164" t="s">
        <v>153</v>
      </c>
      <c r="E160" s="165" t="s">
        <v>537</v>
      </c>
      <c r="F160" s="166" t="s">
        <v>538</v>
      </c>
      <c r="G160" s="167" t="s">
        <v>145</v>
      </c>
      <c r="H160" s="168">
        <v>51.2</v>
      </c>
      <c r="I160" s="169"/>
      <c r="J160" s="170">
        <f>ROUND(I160*H160,2)</f>
        <v>0</v>
      </c>
      <c r="K160" s="171"/>
      <c r="L160" s="172"/>
      <c r="M160" s="173" t="s">
        <v>19</v>
      </c>
      <c r="N160" s="174" t="s">
        <v>44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157</v>
      </c>
      <c r="AT160" s="144" t="s">
        <v>153</v>
      </c>
      <c r="AU160" s="144" t="s">
        <v>81</v>
      </c>
      <c r="AY160" s="17" t="s">
        <v>140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7" t="s">
        <v>77</v>
      </c>
      <c r="BK160" s="145">
        <f>ROUND(I160*H160,2)</f>
        <v>0</v>
      </c>
      <c r="BL160" s="17" t="s">
        <v>146</v>
      </c>
      <c r="BM160" s="144" t="s">
        <v>539</v>
      </c>
    </row>
    <row r="161" spans="2:65" s="12" customFormat="1" ht="11.25">
      <c r="B161" s="150"/>
      <c r="D161" s="151" t="s">
        <v>150</v>
      </c>
      <c r="E161" s="152" t="s">
        <v>19</v>
      </c>
      <c r="F161" s="153" t="s">
        <v>540</v>
      </c>
      <c r="H161" s="154">
        <v>51.2</v>
      </c>
      <c r="I161" s="155"/>
      <c r="L161" s="150"/>
      <c r="M161" s="156"/>
      <c r="T161" s="157"/>
      <c r="AT161" s="152" t="s">
        <v>150</v>
      </c>
      <c r="AU161" s="152" t="s">
        <v>81</v>
      </c>
      <c r="AV161" s="12" t="s">
        <v>81</v>
      </c>
      <c r="AW161" s="12" t="s">
        <v>35</v>
      </c>
      <c r="AX161" s="12" t="s">
        <v>77</v>
      </c>
      <c r="AY161" s="152" t="s">
        <v>140</v>
      </c>
    </row>
    <row r="162" spans="2:65" s="13" customFormat="1" ht="11.25">
      <c r="B162" s="158"/>
      <c r="D162" s="151" t="s">
        <v>150</v>
      </c>
      <c r="E162" s="159" t="s">
        <v>19</v>
      </c>
      <c r="F162" s="160" t="s">
        <v>541</v>
      </c>
      <c r="H162" s="159" t="s">
        <v>19</v>
      </c>
      <c r="I162" s="161"/>
      <c r="L162" s="158"/>
      <c r="M162" s="162"/>
      <c r="T162" s="163"/>
      <c r="AT162" s="159" t="s">
        <v>150</v>
      </c>
      <c r="AU162" s="159" t="s">
        <v>81</v>
      </c>
      <c r="AV162" s="13" t="s">
        <v>77</v>
      </c>
      <c r="AW162" s="13" t="s">
        <v>35</v>
      </c>
      <c r="AX162" s="13" t="s">
        <v>73</v>
      </c>
      <c r="AY162" s="159" t="s">
        <v>140</v>
      </c>
    </row>
    <row r="163" spans="2:65" s="11" customFormat="1" ht="22.9" customHeight="1">
      <c r="B163" s="120"/>
      <c r="D163" s="121" t="s">
        <v>72</v>
      </c>
      <c r="E163" s="130" t="s">
        <v>146</v>
      </c>
      <c r="F163" s="130" t="s">
        <v>237</v>
      </c>
      <c r="I163" s="123"/>
      <c r="J163" s="131">
        <f>BK163</f>
        <v>0</v>
      </c>
      <c r="L163" s="120"/>
      <c r="M163" s="125"/>
      <c r="P163" s="126">
        <f>SUM(P164:P216)</f>
        <v>0</v>
      </c>
      <c r="R163" s="126">
        <f>SUM(R164:R216)</f>
        <v>38.639229999999998</v>
      </c>
      <c r="T163" s="127">
        <f>SUM(T164:T216)</f>
        <v>0</v>
      </c>
      <c r="AR163" s="121" t="s">
        <v>77</v>
      </c>
      <c r="AT163" s="128" t="s">
        <v>72</v>
      </c>
      <c r="AU163" s="128" t="s">
        <v>77</v>
      </c>
      <c r="AY163" s="121" t="s">
        <v>140</v>
      </c>
      <c r="BK163" s="129">
        <f>SUM(BK164:BK216)</f>
        <v>0</v>
      </c>
    </row>
    <row r="164" spans="2:65" s="1" customFormat="1" ht="24.2" customHeight="1">
      <c r="B164" s="32"/>
      <c r="C164" s="132" t="s">
        <v>258</v>
      </c>
      <c r="D164" s="132" t="s">
        <v>142</v>
      </c>
      <c r="E164" s="133" t="s">
        <v>239</v>
      </c>
      <c r="F164" s="134" t="s">
        <v>240</v>
      </c>
      <c r="G164" s="135" t="s">
        <v>241</v>
      </c>
      <c r="H164" s="136">
        <v>2904</v>
      </c>
      <c r="I164" s="137"/>
      <c r="J164" s="138">
        <f>ROUND(I164*H164,2)</f>
        <v>0</v>
      </c>
      <c r="K164" s="139"/>
      <c r="L164" s="32"/>
      <c r="M164" s="140" t="s">
        <v>19</v>
      </c>
      <c r="N164" s="141" t="s">
        <v>44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146</v>
      </c>
      <c r="AT164" s="144" t="s">
        <v>142</v>
      </c>
      <c r="AU164" s="144" t="s">
        <v>81</v>
      </c>
      <c r="AY164" s="17" t="s">
        <v>140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7" t="s">
        <v>77</v>
      </c>
      <c r="BK164" s="145">
        <f>ROUND(I164*H164,2)</f>
        <v>0</v>
      </c>
      <c r="BL164" s="17" t="s">
        <v>146</v>
      </c>
      <c r="BM164" s="144" t="s">
        <v>242</v>
      </c>
    </row>
    <row r="165" spans="2:65" s="1" customFormat="1" ht="11.25">
      <c r="B165" s="32"/>
      <c r="D165" s="146" t="s">
        <v>148</v>
      </c>
      <c r="F165" s="147" t="s">
        <v>243</v>
      </c>
      <c r="I165" s="148"/>
      <c r="L165" s="32"/>
      <c r="M165" s="149"/>
      <c r="T165" s="53"/>
      <c r="AT165" s="17" t="s">
        <v>148</v>
      </c>
      <c r="AU165" s="17" t="s">
        <v>81</v>
      </c>
    </row>
    <row r="166" spans="2:65" s="12" customFormat="1" ht="11.25">
      <c r="B166" s="150"/>
      <c r="D166" s="151" t="s">
        <v>150</v>
      </c>
      <c r="E166" s="152" t="s">
        <v>19</v>
      </c>
      <c r="F166" s="153" t="s">
        <v>542</v>
      </c>
      <c r="H166" s="154">
        <v>2904</v>
      </c>
      <c r="I166" s="155"/>
      <c r="L166" s="150"/>
      <c r="M166" s="156"/>
      <c r="T166" s="157"/>
      <c r="AT166" s="152" t="s">
        <v>150</v>
      </c>
      <c r="AU166" s="152" t="s">
        <v>81</v>
      </c>
      <c r="AV166" s="12" t="s">
        <v>81</v>
      </c>
      <c r="AW166" s="12" t="s">
        <v>35</v>
      </c>
      <c r="AX166" s="12" t="s">
        <v>77</v>
      </c>
      <c r="AY166" s="152" t="s">
        <v>140</v>
      </c>
    </row>
    <row r="167" spans="2:65" s="1" customFormat="1" ht="16.5" customHeight="1">
      <c r="B167" s="32"/>
      <c r="C167" s="132" t="s">
        <v>265</v>
      </c>
      <c r="D167" s="132" t="s">
        <v>142</v>
      </c>
      <c r="E167" s="133" t="s">
        <v>248</v>
      </c>
      <c r="F167" s="134" t="s">
        <v>249</v>
      </c>
      <c r="G167" s="135" t="s">
        <v>241</v>
      </c>
      <c r="H167" s="136">
        <v>896</v>
      </c>
      <c r="I167" s="137"/>
      <c r="J167" s="138">
        <f>ROUND(I167*H167,2)</f>
        <v>0</v>
      </c>
      <c r="K167" s="139"/>
      <c r="L167" s="32"/>
      <c r="M167" s="140" t="s">
        <v>19</v>
      </c>
      <c r="N167" s="141" t="s">
        <v>44</v>
      </c>
      <c r="P167" s="142">
        <f>O167*H167</f>
        <v>0</v>
      </c>
      <c r="Q167" s="142">
        <v>5.0000000000000002E-5</v>
      </c>
      <c r="R167" s="142">
        <f>Q167*H167</f>
        <v>4.48E-2</v>
      </c>
      <c r="S167" s="142">
        <v>0</v>
      </c>
      <c r="T167" s="143">
        <f>S167*H167</f>
        <v>0</v>
      </c>
      <c r="AR167" s="144" t="s">
        <v>146</v>
      </c>
      <c r="AT167" s="144" t="s">
        <v>142</v>
      </c>
      <c r="AU167" s="144" t="s">
        <v>81</v>
      </c>
      <c r="AY167" s="17" t="s">
        <v>140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7" t="s">
        <v>77</v>
      </c>
      <c r="BK167" s="145">
        <f>ROUND(I167*H167,2)</f>
        <v>0</v>
      </c>
      <c r="BL167" s="17" t="s">
        <v>146</v>
      </c>
      <c r="BM167" s="144" t="s">
        <v>250</v>
      </c>
    </row>
    <row r="168" spans="2:65" s="1" customFormat="1" ht="11.25">
      <c r="B168" s="32"/>
      <c r="D168" s="146" t="s">
        <v>148</v>
      </c>
      <c r="F168" s="147" t="s">
        <v>251</v>
      </c>
      <c r="I168" s="148"/>
      <c r="L168" s="32"/>
      <c r="M168" s="149"/>
      <c r="T168" s="53"/>
      <c r="AT168" s="17" t="s">
        <v>148</v>
      </c>
      <c r="AU168" s="17" t="s">
        <v>81</v>
      </c>
    </row>
    <row r="169" spans="2:65" s="12" customFormat="1" ht="11.25">
      <c r="B169" s="150"/>
      <c r="D169" s="151" t="s">
        <v>150</v>
      </c>
      <c r="E169" s="152" t="s">
        <v>19</v>
      </c>
      <c r="F169" s="153" t="s">
        <v>543</v>
      </c>
      <c r="H169" s="154">
        <v>896</v>
      </c>
      <c r="I169" s="155"/>
      <c r="L169" s="150"/>
      <c r="M169" s="156"/>
      <c r="T169" s="157"/>
      <c r="AT169" s="152" t="s">
        <v>150</v>
      </c>
      <c r="AU169" s="152" t="s">
        <v>81</v>
      </c>
      <c r="AV169" s="12" t="s">
        <v>81</v>
      </c>
      <c r="AW169" s="12" t="s">
        <v>35</v>
      </c>
      <c r="AX169" s="12" t="s">
        <v>77</v>
      </c>
      <c r="AY169" s="152" t="s">
        <v>140</v>
      </c>
    </row>
    <row r="170" spans="2:65" s="1" customFormat="1" ht="16.5" customHeight="1">
      <c r="B170" s="32"/>
      <c r="C170" s="164" t="s">
        <v>270</v>
      </c>
      <c r="D170" s="164" t="s">
        <v>153</v>
      </c>
      <c r="E170" s="165" t="s">
        <v>255</v>
      </c>
      <c r="F170" s="166" t="s">
        <v>256</v>
      </c>
      <c r="G170" s="167" t="s">
        <v>232</v>
      </c>
      <c r="H170" s="168">
        <v>896</v>
      </c>
      <c r="I170" s="169"/>
      <c r="J170" s="170">
        <f>ROUND(I170*H170,2)</f>
        <v>0</v>
      </c>
      <c r="K170" s="171"/>
      <c r="L170" s="172"/>
      <c r="M170" s="173" t="s">
        <v>19</v>
      </c>
      <c r="N170" s="174" t="s">
        <v>44</v>
      </c>
      <c r="P170" s="142">
        <f>O170*H170</f>
        <v>0</v>
      </c>
      <c r="Q170" s="142">
        <v>0</v>
      </c>
      <c r="R170" s="142">
        <f>Q170*H170</f>
        <v>0</v>
      </c>
      <c r="S170" s="142">
        <v>0</v>
      </c>
      <c r="T170" s="143">
        <f>S170*H170</f>
        <v>0</v>
      </c>
      <c r="AR170" s="144" t="s">
        <v>157</v>
      </c>
      <c r="AT170" s="144" t="s">
        <v>153</v>
      </c>
      <c r="AU170" s="144" t="s">
        <v>81</v>
      </c>
      <c r="AY170" s="17" t="s">
        <v>140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7" t="s">
        <v>77</v>
      </c>
      <c r="BK170" s="145">
        <f>ROUND(I170*H170,2)</f>
        <v>0</v>
      </c>
      <c r="BL170" s="17" t="s">
        <v>146</v>
      </c>
      <c r="BM170" s="144" t="s">
        <v>257</v>
      </c>
    </row>
    <row r="171" spans="2:65" s="1" customFormat="1" ht="16.5" customHeight="1">
      <c r="B171" s="32"/>
      <c r="C171" s="132" t="s">
        <v>276</v>
      </c>
      <c r="D171" s="132" t="s">
        <v>142</v>
      </c>
      <c r="E171" s="133" t="s">
        <v>259</v>
      </c>
      <c r="F171" s="134" t="s">
        <v>260</v>
      </c>
      <c r="G171" s="135" t="s">
        <v>241</v>
      </c>
      <c r="H171" s="136">
        <v>896</v>
      </c>
      <c r="I171" s="137"/>
      <c r="J171" s="138">
        <f>ROUND(I171*H171,2)</f>
        <v>0</v>
      </c>
      <c r="K171" s="139"/>
      <c r="L171" s="32"/>
      <c r="M171" s="140" t="s">
        <v>19</v>
      </c>
      <c r="N171" s="141" t="s">
        <v>44</v>
      </c>
      <c r="P171" s="142">
        <f>O171*H171</f>
        <v>0</v>
      </c>
      <c r="Q171" s="142">
        <v>0</v>
      </c>
      <c r="R171" s="142">
        <f>Q171*H171</f>
        <v>0</v>
      </c>
      <c r="S171" s="142">
        <v>0</v>
      </c>
      <c r="T171" s="143">
        <f>S171*H171</f>
        <v>0</v>
      </c>
      <c r="AR171" s="144" t="s">
        <v>146</v>
      </c>
      <c r="AT171" s="144" t="s">
        <v>142</v>
      </c>
      <c r="AU171" s="144" t="s">
        <v>81</v>
      </c>
      <c r="AY171" s="17" t="s">
        <v>140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7" t="s">
        <v>77</v>
      </c>
      <c r="BK171" s="145">
        <f>ROUND(I171*H171,2)</f>
        <v>0</v>
      </c>
      <c r="BL171" s="17" t="s">
        <v>146</v>
      </c>
      <c r="BM171" s="144" t="s">
        <v>261</v>
      </c>
    </row>
    <row r="172" spans="2:65" s="1" customFormat="1" ht="11.25">
      <c r="B172" s="32"/>
      <c r="D172" s="146" t="s">
        <v>148</v>
      </c>
      <c r="F172" s="147" t="s">
        <v>262</v>
      </c>
      <c r="I172" s="148"/>
      <c r="L172" s="32"/>
      <c r="M172" s="149"/>
      <c r="T172" s="53"/>
      <c r="AT172" s="17" t="s">
        <v>148</v>
      </c>
      <c r="AU172" s="17" t="s">
        <v>81</v>
      </c>
    </row>
    <row r="173" spans="2:65" s="12" customFormat="1" ht="11.25">
      <c r="B173" s="150"/>
      <c r="D173" s="151" t="s">
        <v>150</v>
      </c>
      <c r="E173" s="152" t="s">
        <v>19</v>
      </c>
      <c r="F173" s="153" t="s">
        <v>544</v>
      </c>
      <c r="H173" s="154">
        <v>896</v>
      </c>
      <c r="I173" s="155"/>
      <c r="L173" s="150"/>
      <c r="M173" s="156"/>
      <c r="T173" s="157"/>
      <c r="AT173" s="152" t="s">
        <v>150</v>
      </c>
      <c r="AU173" s="152" t="s">
        <v>81</v>
      </c>
      <c r="AV173" s="12" t="s">
        <v>81</v>
      </c>
      <c r="AW173" s="12" t="s">
        <v>35</v>
      </c>
      <c r="AX173" s="12" t="s">
        <v>77</v>
      </c>
      <c r="AY173" s="152" t="s">
        <v>140</v>
      </c>
    </row>
    <row r="174" spans="2:65" s="1" customFormat="1" ht="33" customHeight="1">
      <c r="B174" s="32"/>
      <c r="C174" s="164" t="s">
        <v>281</v>
      </c>
      <c r="D174" s="164" t="s">
        <v>153</v>
      </c>
      <c r="E174" s="165" t="s">
        <v>266</v>
      </c>
      <c r="F174" s="166" t="s">
        <v>267</v>
      </c>
      <c r="G174" s="167" t="s">
        <v>232</v>
      </c>
      <c r="H174" s="168">
        <v>896</v>
      </c>
      <c r="I174" s="169"/>
      <c r="J174" s="170">
        <f>ROUND(I174*H174,2)</f>
        <v>0</v>
      </c>
      <c r="K174" s="171"/>
      <c r="L174" s="172"/>
      <c r="M174" s="173" t="s">
        <v>19</v>
      </c>
      <c r="N174" s="174" t="s">
        <v>44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157</v>
      </c>
      <c r="AT174" s="144" t="s">
        <v>153</v>
      </c>
      <c r="AU174" s="144" t="s">
        <v>81</v>
      </c>
      <c r="AY174" s="17" t="s">
        <v>140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7" t="s">
        <v>77</v>
      </c>
      <c r="BK174" s="145">
        <f>ROUND(I174*H174,2)</f>
        <v>0</v>
      </c>
      <c r="BL174" s="17" t="s">
        <v>146</v>
      </c>
      <c r="BM174" s="144" t="s">
        <v>268</v>
      </c>
    </row>
    <row r="175" spans="2:65" s="12" customFormat="1" ht="11.25">
      <c r="B175" s="150"/>
      <c r="D175" s="151" t="s">
        <v>150</v>
      </c>
      <c r="E175" s="152" t="s">
        <v>19</v>
      </c>
      <c r="F175" s="153" t="s">
        <v>545</v>
      </c>
      <c r="H175" s="154">
        <v>896</v>
      </c>
      <c r="I175" s="155"/>
      <c r="L175" s="150"/>
      <c r="M175" s="156"/>
      <c r="T175" s="157"/>
      <c r="AT175" s="152" t="s">
        <v>150</v>
      </c>
      <c r="AU175" s="152" t="s">
        <v>81</v>
      </c>
      <c r="AV175" s="12" t="s">
        <v>81</v>
      </c>
      <c r="AW175" s="12" t="s">
        <v>35</v>
      </c>
      <c r="AX175" s="12" t="s">
        <v>77</v>
      </c>
      <c r="AY175" s="152" t="s">
        <v>140</v>
      </c>
    </row>
    <row r="176" spans="2:65" s="1" customFormat="1" ht="24.2" customHeight="1">
      <c r="B176" s="32"/>
      <c r="C176" s="132" t="s">
        <v>7</v>
      </c>
      <c r="D176" s="132" t="s">
        <v>142</v>
      </c>
      <c r="E176" s="133" t="s">
        <v>271</v>
      </c>
      <c r="F176" s="134" t="s">
        <v>272</v>
      </c>
      <c r="G176" s="135" t="s">
        <v>241</v>
      </c>
      <c r="H176" s="136">
        <v>44</v>
      </c>
      <c r="I176" s="137"/>
      <c r="J176" s="138">
        <f>ROUND(I176*H176,2)</f>
        <v>0</v>
      </c>
      <c r="K176" s="139"/>
      <c r="L176" s="32"/>
      <c r="M176" s="140" t="s">
        <v>19</v>
      </c>
      <c r="N176" s="141" t="s">
        <v>44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146</v>
      </c>
      <c r="AT176" s="144" t="s">
        <v>142</v>
      </c>
      <c r="AU176" s="144" t="s">
        <v>81</v>
      </c>
      <c r="AY176" s="17" t="s">
        <v>140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7" t="s">
        <v>77</v>
      </c>
      <c r="BK176" s="145">
        <f>ROUND(I176*H176,2)</f>
        <v>0</v>
      </c>
      <c r="BL176" s="17" t="s">
        <v>146</v>
      </c>
      <c r="BM176" s="144" t="s">
        <v>273</v>
      </c>
    </row>
    <row r="177" spans="2:65" s="1" customFormat="1" ht="11.25">
      <c r="B177" s="32"/>
      <c r="D177" s="146" t="s">
        <v>148</v>
      </c>
      <c r="F177" s="147" t="s">
        <v>274</v>
      </c>
      <c r="I177" s="148"/>
      <c r="L177" s="32"/>
      <c r="M177" s="149"/>
      <c r="T177" s="53"/>
      <c r="AT177" s="17" t="s">
        <v>148</v>
      </c>
      <c r="AU177" s="17" t="s">
        <v>81</v>
      </c>
    </row>
    <row r="178" spans="2:65" s="12" customFormat="1" ht="11.25">
      <c r="B178" s="150"/>
      <c r="D178" s="151" t="s">
        <v>150</v>
      </c>
      <c r="E178" s="152" t="s">
        <v>19</v>
      </c>
      <c r="F178" s="153" t="s">
        <v>546</v>
      </c>
      <c r="H178" s="154">
        <v>44</v>
      </c>
      <c r="I178" s="155"/>
      <c r="L178" s="150"/>
      <c r="M178" s="156"/>
      <c r="T178" s="157"/>
      <c r="AT178" s="152" t="s">
        <v>150</v>
      </c>
      <c r="AU178" s="152" t="s">
        <v>81</v>
      </c>
      <c r="AV178" s="12" t="s">
        <v>81</v>
      </c>
      <c r="AW178" s="12" t="s">
        <v>35</v>
      </c>
      <c r="AX178" s="12" t="s">
        <v>77</v>
      </c>
      <c r="AY178" s="152" t="s">
        <v>140</v>
      </c>
    </row>
    <row r="179" spans="2:65" s="1" customFormat="1" ht="24.2" customHeight="1">
      <c r="B179" s="32"/>
      <c r="C179" s="132" t="s">
        <v>290</v>
      </c>
      <c r="D179" s="132" t="s">
        <v>142</v>
      </c>
      <c r="E179" s="133" t="s">
        <v>277</v>
      </c>
      <c r="F179" s="134" t="s">
        <v>278</v>
      </c>
      <c r="G179" s="135" t="s">
        <v>241</v>
      </c>
      <c r="H179" s="136">
        <v>44</v>
      </c>
      <c r="I179" s="137"/>
      <c r="J179" s="138">
        <f>ROUND(I179*H179,2)</f>
        <v>0</v>
      </c>
      <c r="K179" s="139"/>
      <c r="L179" s="32"/>
      <c r="M179" s="140" t="s">
        <v>19</v>
      </c>
      <c r="N179" s="141" t="s">
        <v>44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146</v>
      </c>
      <c r="AT179" s="144" t="s">
        <v>142</v>
      </c>
      <c r="AU179" s="144" t="s">
        <v>81</v>
      </c>
      <c r="AY179" s="17" t="s">
        <v>140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7" t="s">
        <v>77</v>
      </c>
      <c r="BK179" s="145">
        <f>ROUND(I179*H179,2)</f>
        <v>0</v>
      </c>
      <c r="BL179" s="17" t="s">
        <v>146</v>
      </c>
      <c r="BM179" s="144" t="s">
        <v>279</v>
      </c>
    </row>
    <row r="180" spans="2:65" s="1" customFormat="1" ht="11.25">
      <c r="B180" s="32"/>
      <c r="D180" s="146" t="s">
        <v>148</v>
      </c>
      <c r="F180" s="147" t="s">
        <v>280</v>
      </c>
      <c r="I180" s="148"/>
      <c r="L180" s="32"/>
      <c r="M180" s="149"/>
      <c r="T180" s="53"/>
      <c r="AT180" s="17" t="s">
        <v>148</v>
      </c>
      <c r="AU180" s="17" t="s">
        <v>81</v>
      </c>
    </row>
    <row r="181" spans="2:65" s="12" customFormat="1" ht="11.25">
      <c r="B181" s="150"/>
      <c r="D181" s="151" t="s">
        <v>150</v>
      </c>
      <c r="E181" s="152" t="s">
        <v>19</v>
      </c>
      <c r="F181" s="153" t="s">
        <v>546</v>
      </c>
      <c r="H181" s="154">
        <v>44</v>
      </c>
      <c r="I181" s="155"/>
      <c r="L181" s="150"/>
      <c r="M181" s="156"/>
      <c r="T181" s="157"/>
      <c r="AT181" s="152" t="s">
        <v>150</v>
      </c>
      <c r="AU181" s="152" t="s">
        <v>81</v>
      </c>
      <c r="AV181" s="12" t="s">
        <v>81</v>
      </c>
      <c r="AW181" s="12" t="s">
        <v>35</v>
      </c>
      <c r="AX181" s="12" t="s">
        <v>77</v>
      </c>
      <c r="AY181" s="152" t="s">
        <v>140</v>
      </c>
    </row>
    <row r="182" spans="2:65" s="1" customFormat="1" ht="16.5" customHeight="1">
      <c r="B182" s="32"/>
      <c r="C182" s="132" t="s">
        <v>297</v>
      </c>
      <c r="D182" s="132" t="s">
        <v>142</v>
      </c>
      <c r="E182" s="133" t="s">
        <v>282</v>
      </c>
      <c r="F182" s="134" t="s">
        <v>283</v>
      </c>
      <c r="G182" s="135" t="s">
        <v>241</v>
      </c>
      <c r="H182" s="136">
        <v>44</v>
      </c>
      <c r="I182" s="137"/>
      <c r="J182" s="138">
        <f>ROUND(I182*H182,2)</f>
        <v>0</v>
      </c>
      <c r="K182" s="139"/>
      <c r="L182" s="32"/>
      <c r="M182" s="140" t="s">
        <v>19</v>
      </c>
      <c r="N182" s="141" t="s">
        <v>44</v>
      </c>
      <c r="P182" s="142">
        <f>O182*H182</f>
        <v>0</v>
      </c>
      <c r="Q182" s="142">
        <v>5.0000000000000002E-5</v>
      </c>
      <c r="R182" s="142">
        <f>Q182*H182</f>
        <v>2.2000000000000001E-3</v>
      </c>
      <c r="S182" s="142">
        <v>0</v>
      </c>
      <c r="T182" s="143">
        <f>S182*H182</f>
        <v>0</v>
      </c>
      <c r="AR182" s="144" t="s">
        <v>146</v>
      </c>
      <c r="AT182" s="144" t="s">
        <v>142</v>
      </c>
      <c r="AU182" s="144" t="s">
        <v>81</v>
      </c>
      <c r="AY182" s="17" t="s">
        <v>140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7" t="s">
        <v>77</v>
      </c>
      <c r="BK182" s="145">
        <f>ROUND(I182*H182,2)</f>
        <v>0</v>
      </c>
      <c r="BL182" s="17" t="s">
        <v>146</v>
      </c>
      <c r="BM182" s="144" t="s">
        <v>284</v>
      </c>
    </row>
    <row r="183" spans="2:65" s="1" customFormat="1" ht="11.25">
      <c r="B183" s="32"/>
      <c r="D183" s="146" t="s">
        <v>148</v>
      </c>
      <c r="F183" s="147" t="s">
        <v>285</v>
      </c>
      <c r="I183" s="148"/>
      <c r="L183" s="32"/>
      <c r="M183" s="149"/>
      <c r="T183" s="53"/>
      <c r="AT183" s="17" t="s">
        <v>148</v>
      </c>
      <c r="AU183" s="17" t="s">
        <v>81</v>
      </c>
    </row>
    <row r="184" spans="2:65" s="12" customFormat="1" ht="11.25">
      <c r="B184" s="150"/>
      <c r="D184" s="151" t="s">
        <v>150</v>
      </c>
      <c r="E184" s="152" t="s">
        <v>19</v>
      </c>
      <c r="F184" s="153" t="s">
        <v>546</v>
      </c>
      <c r="H184" s="154">
        <v>44</v>
      </c>
      <c r="I184" s="155"/>
      <c r="L184" s="150"/>
      <c r="M184" s="156"/>
      <c r="T184" s="157"/>
      <c r="AT184" s="152" t="s">
        <v>150</v>
      </c>
      <c r="AU184" s="152" t="s">
        <v>81</v>
      </c>
      <c r="AV184" s="12" t="s">
        <v>81</v>
      </c>
      <c r="AW184" s="12" t="s">
        <v>35</v>
      </c>
      <c r="AX184" s="12" t="s">
        <v>77</v>
      </c>
      <c r="AY184" s="152" t="s">
        <v>140</v>
      </c>
    </row>
    <row r="185" spans="2:65" s="1" customFormat="1" ht="21.75" customHeight="1">
      <c r="B185" s="32"/>
      <c r="C185" s="164" t="s">
        <v>303</v>
      </c>
      <c r="D185" s="164" t="s">
        <v>153</v>
      </c>
      <c r="E185" s="165" t="s">
        <v>286</v>
      </c>
      <c r="F185" s="166" t="s">
        <v>287</v>
      </c>
      <c r="G185" s="167" t="s">
        <v>288</v>
      </c>
      <c r="H185" s="168">
        <v>44</v>
      </c>
      <c r="I185" s="169"/>
      <c r="J185" s="170">
        <f>ROUND(I185*H185,2)</f>
        <v>0</v>
      </c>
      <c r="K185" s="171"/>
      <c r="L185" s="172"/>
      <c r="M185" s="173" t="s">
        <v>19</v>
      </c>
      <c r="N185" s="174" t="s">
        <v>44</v>
      </c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AR185" s="144" t="s">
        <v>157</v>
      </c>
      <c r="AT185" s="144" t="s">
        <v>153</v>
      </c>
      <c r="AU185" s="144" t="s">
        <v>81</v>
      </c>
      <c r="AY185" s="17" t="s">
        <v>140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7" t="s">
        <v>77</v>
      </c>
      <c r="BK185" s="145">
        <f>ROUND(I185*H185,2)</f>
        <v>0</v>
      </c>
      <c r="BL185" s="17" t="s">
        <v>146</v>
      </c>
      <c r="BM185" s="144" t="s">
        <v>289</v>
      </c>
    </row>
    <row r="186" spans="2:65" s="1" customFormat="1" ht="21.75" customHeight="1">
      <c r="B186" s="32"/>
      <c r="C186" s="132" t="s">
        <v>309</v>
      </c>
      <c r="D186" s="132" t="s">
        <v>142</v>
      </c>
      <c r="E186" s="133" t="s">
        <v>291</v>
      </c>
      <c r="F186" s="134" t="s">
        <v>292</v>
      </c>
      <c r="G186" s="135" t="s">
        <v>241</v>
      </c>
      <c r="H186" s="136">
        <v>44</v>
      </c>
      <c r="I186" s="137"/>
      <c r="J186" s="138">
        <f>ROUND(I186*H186,2)</f>
        <v>0</v>
      </c>
      <c r="K186" s="139"/>
      <c r="L186" s="32"/>
      <c r="M186" s="140" t="s">
        <v>19</v>
      </c>
      <c r="N186" s="141" t="s">
        <v>44</v>
      </c>
      <c r="P186" s="142">
        <f>O186*H186</f>
        <v>0</v>
      </c>
      <c r="Q186" s="142">
        <v>2.0799999999999998E-3</v>
      </c>
      <c r="R186" s="142">
        <f>Q186*H186</f>
        <v>9.151999999999999E-2</v>
      </c>
      <c r="S186" s="142">
        <v>0</v>
      </c>
      <c r="T186" s="143">
        <f>S186*H186</f>
        <v>0</v>
      </c>
      <c r="AR186" s="144" t="s">
        <v>146</v>
      </c>
      <c r="AT186" s="144" t="s">
        <v>142</v>
      </c>
      <c r="AU186" s="144" t="s">
        <v>81</v>
      </c>
      <c r="AY186" s="17" t="s">
        <v>140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7" t="s">
        <v>77</v>
      </c>
      <c r="BK186" s="145">
        <f>ROUND(I186*H186,2)</f>
        <v>0</v>
      </c>
      <c r="BL186" s="17" t="s">
        <v>146</v>
      </c>
      <c r="BM186" s="144" t="s">
        <v>293</v>
      </c>
    </row>
    <row r="187" spans="2:65" s="1" customFormat="1" ht="11.25">
      <c r="B187" s="32"/>
      <c r="D187" s="146" t="s">
        <v>148</v>
      </c>
      <c r="F187" s="147" t="s">
        <v>294</v>
      </c>
      <c r="I187" s="148"/>
      <c r="L187" s="32"/>
      <c r="M187" s="149"/>
      <c r="T187" s="53"/>
      <c r="AT187" s="17" t="s">
        <v>148</v>
      </c>
      <c r="AU187" s="17" t="s">
        <v>81</v>
      </c>
    </row>
    <row r="188" spans="2:65" s="12" customFormat="1" ht="11.25">
      <c r="B188" s="150"/>
      <c r="D188" s="151" t="s">
        <v>150</v>
      </c>
      <c r="E188" s="152" t="s">
        <v>19</v>
      </c>
      <c r="F188" s="153" t="s">
        <v>547</v>
      </c>
      <c r="H188" s="154">
        <v>44</v>
      </c>
      <c r="I188" s="155"/>
      <c r="L188" s="150"/>
      <c r="M188" s="156"/>
      <c r="T188" s="157"/>
      <c r="AT188" s="152" t="s">
        <v>150</v>
      </c>
      <c r="AU188" s="152" t="s">
        <v>81</v>
      </c>
      <c r="AV188" s="12" t="s">
        <v>81</v>
      </c>
      <c r="AW188" s="12" t="s">
        <v>35</v>
      </c>
      <c r="AX188" s="12" t="s">
        <v>77</v>
      </c>
      <c r="AY188" s="152" t="s">
        <v>140</v>
      </c>
    </row>
    <row r="189" spans="2:65" s="1" customFormat="1" ht="16.5" customHeight="1">
      <c r="B189" s="32"/>
      <c r="C189" s="164" t="s">
        <v>315</v>
      </c>
      <c r="D189" s="164" t="s">
        <v>153</v>
      </c>
      <c r="E189" s="165" t="s">
        <v>298</v>
      </c>
      <c r="F189" s="166" t="s">
        <v>299</v>
      </c>
      <c r="G189" s="167" t="s">
        <v>187</v>
      </c>
      <c r="H189" s="168">
        <v>58.96</v>
      </c>
      <c r="I189" s="169"/>
      <c r="J189" s="170">
        <f>ROUND(I189*H189,2)</f>
        <v>0</v>
      </c>
      <c r="K189" s="171"/>
      <c r="L189" s="172"/>
      <c r="M189" s="173" t="s">
        <v>19</v>
      </c>
      <c r="N189" s="174" t="s">
        <v>44</v>
      </c>
      <c r="P189" s="142">
        <f>O189*H189</f>
        <v>0</v>
      </c>
      <c r="Q189" s="142">
        <v>1E-3</v>
      </c>
      <c r="R189" s="142">
        <f>Q189*H189</f>
        <v>5.8960000000000005E-2</v>
      </c>
      <c r="S189" s="142">
        <v>0</v>
      </c>
      <c r="T189" s="143">
        <f>S189*H189</f>
        <v>0</v>
      </c>
      <c r="AR189" s="144" t="s">
        <v>157</v>
      </c>
      <c r="AT189" s="144" t="s">
        <v>153</v>
      </c>
      <c r="AU189" s="144" t="s">
        <v>81</v>
      </c>
      <c r="AY189" s="17" t="s">
        <v>140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7" t="s">
        <v>77</v>
      </c>
      <c r="BK189" s="145">
        <f>ROUND(I189*H189,2)</f>
        <v>0</v>
      </c>
      <c r="BL189" s="17" t="s">
        <v>146</v>
      </c>
      <c r="BM189" s="144" t="s">
        <v>300</v>
      </c>
    </row>
    <row r="190" spans="2:65" s="13" customFormat="1" ht="11.25">
      <c r="B190" s="158"/>
      <c r="D190" s="151" t="s">
        <v>150</v>
      </c>
      <c r="E190" s="159" t="s">
        <v>19</v>
      </c>
      <c r="F190" s="160" t="s">
        <v>301</v>
      </c>
      <c r="H190" s="159" t="s">
        <v>19</v>
      </c>
      <c r="I190" s="161"/>
      <c r="L190" s="158"/>
      <c r="M190" s="162"/>
      <c r="T190" s="163"/>
      <c r="AT190" s="159" t="s">
        <v>150</v>
      </c>
      <c r="AU190" s="159" t="s">
        <v>81</v>
      </c>
      <c r="AV190" s="13" t="s">
        <v>77</v>
      </c>
      <c r="AW190" s="13" t="s">
        <v>35</v>
      </c>
      <c r="AX190" s="13" t="s">
        <v>73</v>
      </c>
      <c r="AY190" s="159" t="s">
        <v>140</v>
      </c>
    </row>
    <row r="191" spans="2:65" s="12" customFormat="1" ht="11.25">
      <c r="B191" s="150"/>
      <c r="D191" s="151" t="s">
        <v>150</v>
      </c>
      <c r="E191" s="152" t="s">
        <v>19</v>
      </c>
      <c r="F191" s="153" t="s">
        <v>548</v>
      </c>
      <c r="H191" s="154">
        <v>58.96</v>
      </c>
      <c r="I191" s="155"/>
      <c r="L191" s="150"/>
      <c r="M191" s="156"/>
      <c r="T191" s="157"/>
      <c r="AT191" s="152" t="s">
        <v>150</v>
      </c>
      <c r="AU191" s="152" t="s">
        <v>81</v>
      </c>
      <c r="AV191" s="12" t="s">
        <v>81</v>
      </c>
      <c r="AW191" s="12" t="s">
        <v>35</v>
      </c>
      <c r="AX191" s="12" t="s">
        <v>77</v>
      </c>
      <c r="AY191" s="152" t="s">
        <v>140</v>
      </c>
    </row>
    <row r="192" spans="2:65" s="1" customFormat="1" ht="21.75" customHeight="1">
      <c r="B192" s="32"/>
      <c r="C192" s="164" t="s">
        <v>321</v>
      </c>
      <c r="D192" s="164" t="s">
        <v>153</v>
      </c>
      <c r="E192" s="165" t="s">
        <v>304</v>
      </c>
      <c r="F192" s="166" t="s">
        <v>305</v>
      </c>
      <c r="G192" s="167" t="s">
        <v>187</v>
      </c>
      <c r="H192" s="168">
        <v>101.75</v>
      </c>
      <c r="I192" s="169"/>
      <c r="J192" s="170">
        <f>ROUND(I192*H192,2)</f>
        <v>0</v>
      </c>
      <c r="K192" s="171"/>
      <c r="L192" s="172"/>
      <c r="M192" s="173" t="s">
        <v>19</v>
      </c>
      <c r="N192" s="174" t="s">
        <v>44</v>
      </c>
      <c r="P192" s="142">
        <f>O192*H192</f>
        <v>0</v>
      </c>
      <c r="Q192" s="142">
        <v>1E-3</v>
      </c>
      <c r="R192" s="142">
        <f>Q192*H192</f>
        <v>0.10175000000000001</v>
      </c>
      <c r="S192" s="142">
        <v>0</v>
      </c>
      <c r="T192" s="143">
        <f>S192*H192</f>
        <v>0</v>
      </c>
      <c r="AR192" s="144" t="s">
        <v>157</v>
      </c>
      <c r="AT192" s="144" t="s">
        <v>153</v>
      </c>
      <c r="AU192" s="144" t="s">
        <v>81</v>
      </c>
      <c r="AY192" s="17" t="s">
        <v>140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7" t="s">
        <v>77</v>
      </c>
      <c r="BK192" s="145">
        <f>ROUND(I192*H192,2)</f>
        <v>0</v>
      </c>
      <c r="BL192" s="17" t="s">
        <v>146</v>
      </c>
      <c r="BM192" s="144" t="s">
        <v>306</v>
      </c>
    </row>
    <row r="193" spans="2:65" s="12" customFormat="1" ht="11.25">
      <c r="B193" s="150"/>
      <c r="D193" s="151" t="s">
        <v>150</v>
      </c>
      <c r="E193" s="152" t="s">
        <v>19</v>
      </c>
      <c r="F193" s="153" t="s">
        <v>549</v>
      </c>
      <c r="H193" s="154">
        <v>101.75</v>
      </c>
      <c r="I193" s="155"/>
      <c r="L193" s="150"/>
      <c r="M193" s="156"/>
      <c r="T193" s="157"/>
      <c r="AT193" s="152" t="s">
        <v>150</v>
      </c>
      <c r="AU193" s="152" t="s">
        <v>81</v>
      </c>
      <c r="AV193" s="12" t="s">
        <v>81</v>
      </c>
      <c r="AW193" s="12" t="s">
        <v>35</v>
      </c>
      <c r="AX193" s="12" t="s">
        <v>77</v>
      </c>
      <c r="AY193" s="152" t="s">
        <v>140</v>
      </c>
    </row>
    <row r="194" spans="2:65" s="13" customFormat="1" ht="22.5">
      <c r="B194" s="158"/>
      <c r="D194" s="151" t="s">
        <v>150</v>
      </c>
      <c r="E194" s="159" t="s">
        <v>19</v>
      </c>
      <c r="F194" s="160" t="s">
        <v>308</v>
      </c>
      <c r="H194" s="159" t="s">
        <v>19</v>
      </c>
      <c r="I194" s="161"/>
      <c r="L194" s="158"/>
      <c r="M194" s="162"/>
      <c r="T194" s="163"/>
      <c r="AT194" s="159" t="s">
        <v>150</v>
      </c>
      <c r="AU194" s="159" t="s">
        <v>81</v>
      </c>
      <c r="AV194" s="13" t="s">
        <v>77</v>
      </c>
      <c r="AW194" s="13" t="s">
        <v>35</v>
      </c>
      <c r="AX194" s="13" t="s">
        <v>73</v>
      </c>
      <c r="AY194" s="159" t="s">
        <v>140</v>
      </c>
    </row>
    <row r="195" spans="2:65" s="1" customFormat="1" ht="16.5" customHeight="1">
      <c r="B195" s="32"/>
      <c r="C195" s="132" t="s">
        <v>327</v>
      </c>
      <c r="D195" s="132" t="s">
        <v>142</v>
      </c>
      <c r="E195" s="133" t="s">
        <v>310</v>
      </c>
      <c r="F195" s="134" t="s">
        <v>311</v>
      </c>
      <c r="G195" s="135" t="s">
        <v>145</v>
      </c>
      <c r="H195" s="136">
        <v>1944</v>
      </c>
      <c r="I195" s="137"/>
      <c r="J195" s="138">
        <f>ROUND(I195*H195,2)</f>
        <v>0</v>
      </c>
      <c r="K195" s="139"/>
      <c r="L195" s="32"/>
      <c r="M195" s="140" t="s">
        <v>19</v>
      </c>
      <c r="N195" s="141" t="s">
        <v>44</v>
      </c>
      <c r="P195" s="142">
        <f>O195*H195</f>
        <v>0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AR195" s="144" t="s">
        <v>146</v>
      </c>
      <c r="AT195" s="144" t="s">
        <v>142</v>
      </c>
      <c r="AU195" s="144" t="s">
        <v>81</v>
      </c>
      <c r="AY195" s="17" t="s">
        <v>140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7" t="s">
        <v>77</v>
      </c>
      <c r="BK195" s="145">
        <f>ROUND(I195*H195,2)</f>
        <v>0</v>
      </c>
      <c r="BL195" s="17" t="s">
        <v>146</v>
      </c>
      <c r="BM195" s="144" t="s">
        <v>312</v>
      </c>
    </row>
    <row r="196" spans="2:65" s="1" customFormat="1" ht="11.25">
      <c r="B196" s="32"/>
      <c r="D196" s="146" t="s">
        <v>148</v>
      </c>
      <c r="F196" s="147" t="s">
        <v>313</v>
      </c>
      <c r="I196" s="148"/>
      <c r="L196" s="32"/>
      <c r="M196" s="149"/>
      <c r="T196" s="53"/>
      <c r="AT196" s="17" t="s">
        <v>148</v>
      </c>
      <c r="AU196" s="17" t="s">
        <v>81</v>
      </c>
    </row>
    <row r="197" spans="2:65" s="12" customFormat="1" ht="11.25">
      <c r="B197" s="150"/>
      <c r="D197" s="151" t="s">
        <v>150</v>
      </c>
      <c r="E197" s="152" t="s">
        <v>19</v>
      </c>
      <c r="F197" s="153" t="s">
        <v>550</v>
      </c>
      <c r="H197" s="154">
        <v>1944</v>
      </c>
      <c r="I197" s="155"/>
      <c r="L197" s="150"/>
      <c r="M197" s="156"/>
      <c r="T197" s="157"/>
      <c r="AT197" s="152" t="s">
        <v>150</v>
      </c>
      <c r="AU197" s="152" t="s">
        <v>81</v>
      </c>
      <c r="AV197" s="12" t="s">
        <v>81</v>
      </c>
      <c r="AW197" s="12" t="s">
        <v>35</v>
      </c>
      <c r="AX197" s="12" t="s">
        <v>77</v>
      </c>
      <c r="AY197" s="152" t="s">
        <v>140</v>
      </c>
    </row>
    <row r="198" spans="2:65" s="1" customFormat="1" ht="16.5" customHeight="1">
      <c r="B198" s="32"/>
      <c r="C198" s="164" t="s">
        <v>332</v>
      </c>
      <c r="D198" s="164" t="s">
        <v>153</v>
      </c>
      <c r="E198" s="165" t="s">
        <v>316</v>
      </c>
      <c r="F198" s="166" t="s">
        <v>317</v>
      </c>
      <c r="G198" s="167" t="s">
        <v>318</v>
      </c>
      <c r="H198" s="168">
        <v>191.7</v>
      </c>
      <c r="I198" s="169"/>
      <c r="J198" s="170">
        <f>ROUND(I198*H198,2)</f>
        <v>0</v>
      </c>
      <c r="K198" s="171"/>
      <c r="L198" s="172"/>
      <c r="M198" s="173" t="s">
        <v>19</v>
      </c>
      <c r="N198" s="174" t="s">
        <v>44</v>
      </c>
      <c r="P198" s="142">
        <f>O198*H198</f>
        <v>0</v>
      </c>
      <c r="Q198" s="142">
        <v>0.2</v>
      </c>
      <c r="R198" s="142">
        <f>Q198*H198</f>
        <v>38.339999999999996</v>
      </c>
      <c r="S198" s="142">
        <v>0</v>
      </c>
      <c r="T198" s="143">
        <f>S198*H198</f>
        <v>0</v>
      </c>
      <c r="AR198" s="144" t="s">
        <v>157</v>
      </c>
      <c r="AT198" s="144" t="s">
        <v>153</v>
      </c>
      <c r="AU198" s="144" t="s">
        <v>81</v>
      </c>
      <c r="AY198" s="17" t="s">
        <v>140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7" t="s">
        <v>77</v>
      </c>
      <c r="BK198" s="145">
        <f>ROUND(I198*H198,2)</f>
        <v>0</v>
      </c>
      <c r="BL198" s="17" t="s">
        <v>146</v>
      </c>
      <c r="BM198" s="144" t="s">
        <v>319</v>
      </c>
    </row>
    <row r="199" spans="2:65" s="12" customFormat="1" ht="11.25">
      <c r="B199" s="150"/>
      <c r="D199" s="151" t="s">
        <v>150</v>
      </c>
      <c r="E199" s="152" t="s">
        <v>19</v>
      </c>
      <c r="F199" s="153" t="s">
        <v>551</v>
      </c>
      <c r="H199" s="154">
        <v>191.7</v>
      </c>
      <c r="I199" s="155"/>
      <c r="L199" s="150"/>
      <c r="M199" s="156"/>
      <c r="T199" s="157"/>
      <c r="AT199" s="152" t="s">
        <v>150</v>
      </c>
      <c r="AU199" s="152" t="s">
        <v>81</v>
      </c>
      <c r="AV199" s="12" t="s">
        <v>81</v>
      </c>
      <c r="AW199" s="12" t="s">
        <v>35</v>
      </c>
      <c r="AX199" s="12" t="s">
        <v>77</v>
      </c>
      <c r="AY199" s="152" t="s">
        <v>140</v>
      </c>
    </row>
    <row r="200" spans="2:65" s="1" customFormat="1" ht="16.5" customHeight="1">
      <c r="B200" s="32"/>
      <c r="C200" s="132" t="s">
        <v>340</v>
      </c>
      <c r="D200" s="132" t="s">
        <v>142</v>
      </c>
      <c r="E200" s="133" t="s">
        <v>322</v>
      </c>
      <c r="F200" s="134" t="s">
        <v>323</v>
      </c>
      <c r="G200" s="135" t="s">
        <v>241</v>
      </c>
      <c r="H200" s="136">
        <v>2948</v>
      </c>
      <c r="I200" s="137"/>
      <c r="J200" s="138">
        <f>ROUND(I200*H200,2)</f>
        <v>0</v>
      </c>
      <c r="K200" s="139"/>
      <c r="L200" s="32"/>
      <c r="M200" s="140" t="s">
        <v>19</v>
      </c>
      <c r="N200" s="141" t="s">
        <v>44</v>
      </c>
      <c r="P200" s="142">
        <f>O200*H200</f>
        <v>0</v>
      </c>
      <c r="Q200" s="142">
        <v>0</v>
      </c>
      <c r="R200" s="142">
        <f>Q200*H200</f>
        <v>0</v>
      </c>
      <c r="S200" s="142">
        <v>0</v>
      </c>
      <c r="T200" s="143">
        <f>S200*H200</f>
        <v>0</v>
      </c>
      <c r="AR200" s="144" t="s">
        <v>146</v>
      </c>
      <c r="AT200" s="144" t="s">
        <v>142</v>
      </c>
      <c r="AU200" s="144" t="s">
        <v>81</v>
      </c>
      <c r="AY200" s="17" t="s">
        <v>140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7" t="s">
        <v>77</v>
      </c>
      <c r="BK200" s="145">
        <f>ROUND(I200*H200,2)</f>
        <v>0</v>
      </c>
      <c r="BL200" s="17" t="s">
        <v>146</v>
      </c>
      <c r="BM200" s="144" t="s">
        <v>324</v>
      </c>
    </row>
    <row r="201" spans="2:65" s="1" customFormat="1" ht="11.25">
      <c r="B201" s="32"/>
      <c r="D201" s="146" t="s">
        <v>148</v>
      </c>
      <c r="F201" s="147" t="s">
        <v>325</v>
      </c>
      <c r="I201" s="148"/>
      <c r="L201" s="32"/>
      <c r="M201" s="149"/>
      <c r="T201" s="53"/>
      <c r="AT201" s="17" t="s">
        <v>148</v>
      </c>
      <c r="AU201" s="17" t="s">
        <v>81</v>
      </c>
    </row>
    <row r="202" spans="2:65" s="12" customFormat="1" ht="11.25">
      <c r="B202" s="150"/>
      <c r="D202" s="151" t="s">
        <v>150</v>
      </c>
      <c r="E202" s="152" t="s">
        <v>19</v>
      </c>
      <c r="F202" s="153" t="s">
        <v>552</v>
      </c>
      <c r="H202" s="154">
        <v>2948</v>
      </c>
      <c r="I202" s="155"/>
      <c r="L202" s="150"/>
      <c r="M202" s="156"/>
      <c r="T202" s="157"/>
      <c r="AT202" s="152" t="s">
        <v>150</v>
      </c>
      <c r="AU202" s="152" t="s">
        <v>81</v>
      </c>
      <c r="AV202" s="12" t="s">
        <v>81</v>
      </c>
      <c r="AW202" s="12" t="s">
        <v>35</v>
      </c>
      <c r="AX202" s="12" t="s">
        <v>77</v>
      </c>
      <c r="AY202" s="152" t="s">
        <v>140</v>
      </c>
    </row>
    <row r="203" spans="2:65" s="1" customFormat="1" ht="16.5" customHeight="1">
      <c r="B203" s="32"/>
      <c r="C203" s="164" t="s">
        <v>346</v>
      </c>
      <c r="D203" s="164" t="s">
        <v>153</v>
      </c>
      <c r="E203" s="165" t="s">
        <v>328</v>
      </c>
      <c r="F203" s="166" t="s">
        <v>329</v>
      </c>
      <c r="G203" s="167" t="s">
        <v>187</v>
      </c>
      <c r="H203" s="168">
        <v>11.792</v>
      </c>
      <c r="I203" s="169"/>
      <c r="J203" s="170">
        <f>ROUND(I203*H203,2)</f>
        <v>0</v>
      </c>
      <c r="K203" s="171"/>
      <c r="L203" s="172"/>
      <c r="M203" s="173" t="s">
        <v>19</v>
      </c>
      <c r="N203" s="174" t="s">
        <v>44</v>
      </c>
      <c r="P203" s="142">
        <f>O203*H203</f>
        <v>0</v>
      </c>
      <c r="Q203" s="142">
        <v>0</v>
      </c>
      <c r="R203" s="142">
        <f>Q203*H203</f>
        <v>0</v>
      </c>
      <c r="S203" s="142">
        <v>0</v>
      </c>
      <c r="T203" s="143">
        <f>S203*H203</f>
        <v>0</v>
      </c>
      <c r="AR203" s="144" t="s">
        <v>157</v>
      </c>
      <c r="AT203" s="144" t="s">
        <v>153</v>
      </c>
      <c r="AU203" s="144" t="s">
        <v>81</v>
      </c>
      <c r="AY203" s="17" t="s">
        <v>140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7" t="s">
        <v>77</v>
      </c>
      <c r="BK203" s="145">
        <f>ROUND(I203*H203,2)</f>
        <v>0</v>
      </c>
      <c r="BL203" s="17" t="s">
        <v>146</v>
      </c>
      <c r="BM203" s="144" t="s">
        <v>330</v>
      </c>
    </row>
    <row r="204" spans="2:65" s="12" customFormat="1" ht="11.25">
      <c r="B204" s="150"/>
      <c r="D204" s="151" t="s">
        <v>150</v>
      </c>
      <c r="E204" s="152" t="s">
        <v>19</v>
      </c>
      <c r="F204" s="153" t="s">
        <v>553</v>
      </c>
      <c r="H204" s="154">
        <v>11.792</v>
      </c>
      <c r="I204" s="155"/>
      <c r="L204" s="150"/>
      <c r="M204" s="156"/>
      <c r="T204" s="157"/>
      <c r="AT204" s="152" t="s">
        <v>150</v>
      </c>
      <c r="AU204" s="152" t="s">
        <v>81</v>
      </c>
      <c r="AV204" s="12" t="s">
        <v>81</v>
      </c>
      <c r="AW204" s="12" t="s">
        <v>35</v>
      </c>
      <c r="AX204" s="12" t="s">
        <v>77</v>
      </c>
      <c r="AY204" s="152" t="s">
        <v>140</v>
      </c>
    </row>
    <row r="205" spans="2:65" s="1" customFormat="1" ht="16.5" customHeight="1">
      <c r="B205" s="32"/>
      <c r="C205" s="132" t="s">
        <v>352</v>
      </c>
      <c r="D205" s="132" t="s">
        <v>142</v>
      </c>
      <c r="E205" s="133" t="s">
        <v>333</v>
      </c>
      <c r="F205" s="134" t="s">
        <v>334</v>
      </c>
      <c r="G205" s="135" t="s">
        <v>318</v>
      </c>
      <c r="H205" s="136">
        <v>25.46</v>
      </c>
      <c r="I205" s="137"/>
      <c r="J205" s="138">
        <f>ROUND(I205*H205,2)</f>
        <v>0</v>
      </c>
      <c r="K205" s="139"/>
      <c r="L205" s="32"/>
      <c r="M205" s="140" t="s">
        <v>19</v>
      </c>
      <c r="N205" s="141" t="s">
        <v>44</v>
      </c>
      <c r="P205" s="142">
        <f>O205*H205</f>
        <v>0</v>
      </c>
      <c r="Q205" s="142">
        <v>0</v>
      </c>
      <c r="R205" s="142">
        <f>Q205*H205</f>
        <v>0</v>
      </c>
      <c r="S205" s="142">
        <v>0</v>
      </c>
      <c r="T205" s="143">
        <f>S205*H205</f>
        <v>0</v>
      </c>
      <c r="AR205" s="144" t="s">
        <v>146</v>
      </c>
      <c r="AT205" s="144" t="s">
        <v>142</v>
      </c>
      <c r="AU205" s="144" t="s">
        <v>81</v>
      </c>
      <c r="AY205" s="17" t="s">
        <v>140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7" t="s">
        <v>77</v>
      </c>
      <c r="BK205" s="145">
        <f>ROUND(I205*H205,2)</f>
        <v>0</v>
      </c>
      <c r="BL205" s="17" t="s">
        <v>146</v>
      </c>
      <c r="BM205" s="144" t="s">
        <v>335</v>
      </c>
    </row>
    <row r="206" spans="2:65" s="1" customFormat="1" ht="11.25">
      <c r="B206" s="32"/>
      <c r="D206" s="146" t="s">
        <v>148</v>
      </c>
      <c r="F206" s="147" t="s">
        <v>336</v>
      </c>
      <c r="I206" s="148"/>
      <c r="L206" s="32"/>
      <c r="M206" s="149"/>
      <c r="T206" s="53"/>
      <c r="AT206" s="17" t="s">
        <v>148</v>
      </c>
      <c r="AU206" s="17" t="s">
        <v>81</v>
      </c>
    </row>
    <row r="207" spans="2:65" s="12" customFormat="1" ht="11.25">
      <c r="B207" s="150"/>
      <c r="D207" s="151" t="s">
        <v>150</v>
      </c>
      <c r="E207" s="152" t="s">
        <v>19</v>
      </c>
      <c r="F207" s="153" t="s">
        <v>554</v>
      </c>
      <c r="H207" s="154">
        <v>25.46</v>
      </c>
      <c r="I207" s="155"/>
      <c r="L207" s="150"/>
      <c r="M207" s="156"/>
      <c r="T207" s="157"/>
      <c r="AT207" s="152" t="s">
        <v>150</v>
      </c>
      <c r="AU207" s="152" t="s">
        <v>81</v>
      </c>
      <c r="AV207" s="12" t="s">
        <v>81</v>
      </c>
      <c r="AW207" s="12" t="s">
        <v>35</v>
      </c>
      <c r="AX207" s="12" t="s">
        <v>77</v>
      </c>
      <c r="AY207" s="152" t="s">
        <v>140</v>
      </c>
    </row>
    <row r="208" spans="2:65" s="13" customFormat="1" ht="11.25">
      <c r="B208" s="158"/>
      <c r="D208" s="151" t="s">
        <v>150</v>
      </c>
      <c r="E208" s="159" t="s">
        <v>19</v>
      </c>
      <c r="F208" s="160" t="s">
        <v>339</v>
      </c>
      <c r="H208" s="159" t="s">
        <v>19</v>
      </c>
      <c r="I208" s="161"/>
      <c r="L208" s="158"/>
      <c r="M208" s="162"/>
      <c r="T208" s="163"/>
      <c r="AT208" s="159" t="s">
        <v>150</v>
      </c>
      <c r="AU208" s="159" t="s">
        <v>81</v>
      </c>
      <c r="AV208" s="13" t="s">
        <v>77</v>
      </c>
      <c r="AW208" s="13" t="s">
        <v>35</v>
      </c>
      <c r="AX208" s="13" t="s">
        <v>73</v>
      </c>
      <c r="AY208" s="159" t="s">
        <v>140</v>
      </c>
    </row>
    <row r="209" spans="2:65" s="1" customFormat="1" ht="16.5" customHeight="1">
      <c r="B209" s="32"/>
      <c r="C209" s="132" t="s">
        <v>361</v>
      </c>
      <c r="D209" s="132" t="s">
        <v>142</v>
      </c>
      <c r="E209" s="133" t="s">
        <v>341</v>
      </c>
      <c r="F209" s="134" t="s">
        <v>342</v>
      </c>
      <c r="G209" s="135" t="s">
        <v>318</v>
      </c>
      <c r="H209" s="136">
        <v>25.46</v>
      </c>
      <c r="I209" s="137"/>
      <c r="J209" s="138">
        <f>ROUND(I209*H209,2)</f>
        <v>0</v>
      </c>
      <c r="K209" s="139"/>
      <c r="L209" s="32"/>
      <c r="M209" s="140" t="s">
        <v>19</v>
      </c>
      <c r="N209" s="141" t="s">
        <v>44</v>
      </c>
      <c r="P209" s="142">
        <f>O209*H209</f>
        <v>0</v>
      </c>
      <c r="Q209" s="142">
        <v>0</v>
      </c>
      <c r="R209" s="142">
        <f>Q209*H209</f>
        <v>0</v>
      </c>
      <c r="S209" s="142">
        <v>0</v>
      </c>
      <c r="T209" s="143">
        <f>S209*H209</f>
        <v>0</v>
      </c>
      <c r="AR209" s="144" t="s">
        <v>146</v>
      </c>
      <c r="AT209" s="144" t="s">
        <v>142</v>
      </c>
      <c r="AU209" s="144" t="s">
        <v>81</v>
      </c>
      <c r="AY209" s="17" t="s">
        <v>140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7" t="s">
        <v>77</v>
      </c>
      <c r="BK209" s="145">
        <f>ROUND(I209*H209,2)</f>
        <v>0</v>
      </c>
      <c r="BL209" s="17" t="s">
        <v>146</v>
      </c>
      <c r="BM209" s="144" t="s">
        <v>343</v>
      </c>
    </row>
    <row r="210" spans="2:65" s="1" customFormat="1" ht="11.25">
      <c r="B210" s="32"/>
      <c r="D210" s="146" t="s">
        <v>148</v>
      </c>
      <c r="F210" s="147" t="s">
        <v>344</v>
      </c>
      <c r="I210" s="148"/>
      <c r="L210" s="32"/>
      <c r="M210" s="149"/>
      <c r="T210" s="53"/>
      <c r="AT210" s="17" t="s">
        <v>148</v>
      </c>
      <c r="AU210" s="17" t="s">
        <v>81</v>
      </c>
    </row>
    <row r="211" spans="2:65" s="12" customFormat="1" ht="11.25">
      <c r="B211" s="150"/>
      <c r="D211" s="151" t="s">
        <v>150</v>
      </c>
      <c r="E211" s="152" t="s">
        <v>19</v>
      </c>
      <c r="F211" s="153" t="s">
        <v>555</v>
      </c>
      <c r="H211" s="154">
        <v>25.46</v>
      </c>
      <c r="I211" s="155"/>
      <c r="L211" s="150"/>
      <c r="M211" s="156"/>
      <c r="T211" s="157"/>
      <c r="AT211" s="152" t="s">
        <v>150</v>
      </c>
      <c r="AU211" s="152" t="s">
        <v>81</v>
      </c>
      <c r="AV211" s="12" t="s">
        <v>81</v>
      </c>
      <c r="AW211" s="12" t="s">
        <v>35</v>
      </c>
      <c r="AX211" s="12" t="s">
        <v>77</v>
      </c>
      <c r="AY211" s="152" t="s">
        <v>140</v>
      </c>
    </row>
    <row r="212" spans="2:65" s="1" customFormat="1" ht="16.5" customHeight="1">
      <c r="B212" s="32"/>
      <c r="C212" s="132" t="s">
        <v>365</v>
      </c>
      <c r="D212" s="132" t="s">
        <v>142</v>
      </c>
      <c r="E212" s="133" t="s">
        <v>347</v>
      </c>
      <c r="F212" s="134" t="s">
        <v>348</v>
      </c>
      <c r="G212" s="135" t="s">
        <v>318</v>
      </c>
      <c r="H212" s="136">
        <v>152.76</v>
      </c>
      <c r="I212" s="137"/>
      <c r="J212" s="138">
        <f>ROUND(I212*H212,2)</f>
        <v>0</v>
      </c>
      <c r="K212" s="139"/>
      <c r="L212" s="32"/>
      <c r="M212" s="140" t="s">
        <v>19</v>
      </c>
      <c r="N212" s="141" t="s">
        <v>44</v>
      </c>
      <c r="P212" s="142">
        <f>O212*H212</f>
        <v>0</v>
      </c>
      <c r="Q212" s="142">
        <v>0</v>
      </c>
      <c r="R212" s="142">
        <f>Q212*H212</f>
        <v>0</v>
      </c>
      <c r="S212" s="142">
        <v>0</v>
      </c>
      <c r="T212" s="143">
        <f>S212*H212</f>
        <v>0</v>
      </c>
      <c r="AR212" s="144" t="s">
        <v>146</v>
      </c>
      <c r="AT212" s="144" t="s">
        <v>142</v>
      </c>
      <c r="AU212" s="144" t="s">
        <v>81</v>
      </c>
      <c r="AY212" s="17" t="s">
        <v>140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7" t="s">
        <v>77</v>
      </c>
      <c r="BK212" s="145">
        <f>ROUND(I212*H212,2)</f>
        <v>0</v>
      </c>
      <c r="BL212" s="17" t="s">
        <v>146</v>
      </c>
      <c r="BM212" s="144" t="s">
        <v>349</v>
      </c>
    </row>
    <row r="213" spans="2:65" s="1" customFormat="1" ht="11.25">
      <c r="B213" s="32"/>
      <c r="D213" s="146" t="s">
        <v>148</v>
      </c>
      <c r="F213" s="147" t="s">
        <v>350</v>
      </c>
      <c r="I213" s="148"/>
      <c r="L213" s="32"/>
      <c r="M213" s="149"/>
      <c r="T213" s="53"/>
      <c r="AT213" s="17" t="s">
        <v>148</v>
      </c>
      <c r="AU213" s="17" t="s">
        <v>81</v>
      </c>
    </row>
    <row r="214" spans="2:65" s="12" customFormat="1" ht="11.25">
      <c r="B214" s="150"/>
      <c r="D214" s="151" t="s">
        <v>150</v>
      </c>
      <c r="E214" s="152" t="s">
        <v>19</v>
      </c>
      <c r="F214" s="153" t="s">
        <v>556</v>
      </c>
      <c r="H214" s="154">
        <v>152.76</v>
      </c>
      <c r="I214" s="155"/>
      <c r="L214" s="150"/>
      <c r="M214" s="156"/>
      <c r="T214" s="157"/>
      <c r="AT214" s="152" t="s">
        <v>150</v>
      </c>
      <c r="AU214" s="152" t="s">
        <v>81</v>
      </c>
      <c r="AV214" s="12" t="s">
        <v>81</v>
      </c>
      <c r="AW214" s="12" t="s">
        <v>35</v>
      </c>
      <c r="AX214" s="12" t="s">
        <v>77</v>
      </c>
      <c r="AY214" s="152" t="s">
        <v>140</v>
      </c>
    </row>
    <row r="215" spans="2:65" s="1" customFormat="1" ht="16.5" customHeight="1">
      <c r="B215" s="32"/>
      <c r="C215" s="132" t="s">
        <v>371</v>
      </c>
      <c r="D215" s="132" t="s">
        <v>142</v>
      </c>
      <c r="E215" s="133" t="s">
        <v>353</v>
      </c>
      <c r="F215" s="134" t="s">
        <v>354</v>
      </c>
      <c r="G215" s="135" t="s">
        <v>355</v>
      </c>
      <c r="H215" s="136">
        <v>39.625999999999998</v>
      </c>
      <c r="I215" s="137"/>
      <c r="J215" s="138">
        <f>ROUND(I215*H215,2)</f>
        <v>0</v>
      </c>
      <c r="K215" s="139"/>
      <c r="L215" s="32"/>
      <c r="M215" s="140" t="s">
        <v>19</v>
      </c>
      <c r="N215" s="141" t="s">
        <v>44</v>
      </c>
      <c r="P215" s="142">
        <f>O215*H215</f>
        <v>0</v>
      </c>
      <c r="Q215" s="142">
        <v>0</v>
      </c>
      <c r="R215" s="142">
        <f>Q215*H215</f>
        <v>0</v>
      </c>
      <c r="S215" s="142">
        <v>0</v>
      </c>
      <c r="T215" s="143">
        <f>S215*H215</f>
        <v>0</v>
      </c>
      <c r="AR215" s="144" t="s">
        <v>146</v>
      </c>
      <c r="AT215" s="144" t="s">
        <v>142</v>
      </c>
      <c r="AU215" s="144" t="s">
        <v>81</v>
      </c>
      <c r="AY215" s="17" t="s">
        <v>140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7" t="s">
        <v>77</v>
      </c>
      <c r="BK215" s="145">
        <f>ROUND(I215*H215,2)</f>
        <v>0</v>
      </c>
      <c r="BL215" s="17" t="s">
        <v>146</v>
      </c>
      <c r="BM215" s="144" t="s">
        <v>356</v>
      </c>
    </row>
    <row r="216" spans="2:65" s="1" customFormat="1" ht="11.25">
      <c r="B216" s="32"/>
      <c r="D216" s="146" t="s">
        <v>148</v>
      </c>
      <c r="F216" s="147" t="s">
        <v>357</v>
      </c>
      <c r="I216" s="148"/>
      <c r="L216" s="32"/>
      <c r="M216" s="149"/>
      <c r="T216" s="53"/>
      <c r="AT216" s="17" t="s">
        <v>148</v>
      </c>
      <c r="AU216" s="17" t="s">
        <v>81</v>
      </c>
    </row>
    <row r="217" spans="2:65" s="11" customFormat="1" ht="22.9" customHeight="1">
      <c r="B217" s="120"/>
      <c r="D217" s="121" t="s">
        <v>72</v>
      </c>
      <c r="E217" s="130" t="s">
        <v>173</v>
      </c>
      <c r="F217" s="130" t="s">
        <v>358</v>
      </c>
      <c r="I217" s="123"/>
      <c r="J217" s="131">
        <f>BK217</f>
        <v>0</v>
      </c>
      <c r="L217" s="120"/>
      <c r="M217" s="125"/>
      <c r="P217" s="126">
        <f>P218+P221+P229</f>
        <v>0</v>
      </c>
      <c r="R217" s="126">
        <f>R218+R221+R229</f>
        <v>0</v>
      </c>
      <c r="T217" s="127">
        <f>T218+T221+T229</f>
        <v>0</v>
      </c>
      <c r="AR217" s="121" t="s">
        <v>77</v>
      </c>
      <c r="AT217" s="128" t="s">
        <v>72</v>
      </c>
      <c r="AU217" s="128" t="s">
        <v>77</v>
      </c>
      <c r="AY217" s="121" t="s">
        <v>140</v>
      </c>
      <c r="BK217" s="129">
        <f>BK218+BK221+BK229</f>
        <v>0</v>
      </c>
    </row>
    <row r="218" spans="2:65" s="11" customFormat="1" ht="20.85" customHeight="1">
      <c r="B218" s="120"/>
      <c r="D218" s="121" t="s">
        <v>72</v>
      </c>
      <c r="E218" s="130" t="s">
        <v>359</v>
      </c>
      <c r="F218" s="130" t="s">
        <v>360</v>
      </c>
      <c r="I218" s="123"/>
      <c r="J218" s="131">
        <f>BK218</f>
        <v>0</v>
      </c>
      <c r="L218" s="120"/>
      <c r="M218" s="125"/>
      <c r="P218" s="126">
        <f>SUM(P219:P220)</f>
        <v>0</v>
      </c>
      <c r="R218" s="126">
        <f>SUM(R219:R220)</f>
        <v>0</v>
      </c>
      <c r="T218" s="127">
        <f>SUM(T219:T220)</f>
        <v>0</v>
      </c>
      <c r="AR218" s="121" t="s">
        <v>77</v>
      </c>
      <c r="AT218" s="128" t="s">
        <v>72</v>
      </c>
      <c r="AU218" s="128" t="s">
        <v>81</v>
      </c>
      <c r="AY218" s="121" t="s">
        <v>140</v>
      </c>
      <c r="BK218" s="129">
        <f>SUM(BK219:BK220)</f>
        <v>0</v>
      </c>
    </row>
    <row r="219" spans="2:65" s="1" customFormat="1" ht="16.5" customHeight="1">
      <c r="B219" s="32"/>
      <c r="C219" s="164" t="s">
        <v>375</v>
      </c>
      <c r="D219" s="164" t="s">
        <v>153</v>
      </c>
      <c r="E219" s="165" t="s">
        <v>557</v>
      </c>
      <c r="F219" s="166" t="s">
        <v>558</v>
      </c>
      <c r="G219" s="167" t="s">
        <v>232</v>
      </c>
      <c r="H219" s="168">
        <v>27</v>
      </c>
      <c r="I219" s="169"/>
      <c r="J219" s="170">
        <f>ROUND(I219*H219,2)</f>
        <v>0</v>
      </c>
      <c r="K219" s="171"/>
      <c r="L219" s="172"/>
      <c r="M219" s="173" t="s">
        <v>19</v>
      </c>
      <c r="N219" s="174" t="s">
        <v>44</v>
      </c>
      <c r="P219" s="142">
        <f>O219*H219</f>
        <v>0</v>
      </c>
      <c r="Q219" s="142">
        <v>0</v>
      </c>
      <c r="R219" s="142">
        <f>Q219*H219</f>
        <v>0</v>
      </c>
      <c r="S219" s="142">
        <v>0</v>
      </c>
      <c r="T219" s="143">
        <f>S219*H219</f>
        <v>0</v>
      </c>
      <c r="AR219" s="144" t="s">
        <v>157</v>
      </c>
      <c r="AT219" s="144" t="s">
        <v>153</v>
      </c>
      <c r="AU219" s="144" t="s">
        <v>160</v>
      </c>
      <c r="AY219" s="17" t="s">
        <v>140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7" t="s">
        <v>77</v>
      </c>
      <c r="BK219" s="145">
        <f>ROUND(I219*H219,2)</f>
        <v>0</v>
      </c>
      <c r="BL219" s="17" t="s">
        <v>146</v>
      </c>
      <c r="BM219" s="144" t="s">
        <v>559</v>
      </c>
    </row>
    <row r="220" spans="2:65" s="1" customFormat="1" ht="16.5" customHeight="1">
      <c r="B220" s="32"/>
      <c r="C220" s="164" t="s">
        <v>379</v>
      </c>
      <c r="D220" s="164" t="s">
        <v>153</v>
      </c>
      <c r="E220" s="165" t="s">
        <v>560</v>
      </c>
      <c r="F220" s="166" t="s">
        <v>561</v>
      </c>
      <c r="G220" s="167" t="s">
        <v>232</v>
      </c>
      <c r="H220" s="168">
        <v>17</v>
      </c>
      <c r="I220" s="169"/>
      <c r="J220" s="170">
        <f>ROUND(I220*H220,2)</f>
        <v>0</v>
      </c>
      <c r="K220" s="171"/>
      <c r="L220" s="172"/>
      <c r="M220" s="173" t="s">
        <v>19</v>
      </c>
      <c r="N220" s="174" t="s">
        <v>44</v>
      </c>
      <c r="P220" s="142">
        <f>O220*H220</f>
        <v>0</v>
      </c>
      <c r="Q220" s="142">
        <v>0</v>
      </c>
      <c r="R220" s="142">
        <f>Q220*H220</f>
        <v>0</v>
      </c>
      <c r="S220" s="142">
        <v>0</v>
      </c>
      <c r="T220" s="143">
        <f>S220*H220</f>
        <v>0</v>
      </c>
      <c r="AR220" s="144" t="s">
        <v>157</v>
      </c>
      <c r="AT220" s="144" t="s">
        <v>153</v>
      </c>
      <c r="AU220" s="144" t="s">
        <v>160</v>
      </c>
      <c r="AY220" s="17" t="s">
        <v>140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7" t="s">
        <v>77</v>
      </c>
      <c r="BK220" s="145">
        <f>ROUND(I220*H220,2)</f>
        <v>0</v>
      </c>
      <c r="BL220" s="17" t="s">
        <v>146</v>
      </c>
      <c r="BM220" s="144" t="s">
        <v>562</v>
      </c>
    </row>
    <row r="221" spans="2:65" s="11" customFormat="1" ht="20.85" customHeight="1">
      <c r="B221" s="120"/>
      <c r="D221" s="121" t="s">
        <v>72</v>
      </c>
      <c r="E221" s="130" t="s">
        <v>369</v>
      </c>
      <c r="F221" s="130" t="s">
        <v>370</v>
      </c>
      <c r="I221" s="123"/>
      <c r="J221" s="131">
        <f>BK221</f>
        <v>0</v>
      </c>
      <c r="L221" s="120"/>
      <c r="M221" s="125"/>
      <c r="P221" s="126">
        <f>SUM(P222:P228)</f>
        <v>0</v>
      </c>
      <c r="R221" s="126">
        <f>SUM(R222:R228)</f>
        <v>0</v>
      </c>
      <c r="T221" s="127">
        <f>SUM(T222:T228)</f>
        <v>0</v>
      </c>
      <c r="AR221" s="121" t="s">
        <v>77</v>
      </c>
      <c r="AT221" s="128" t="s">
        <v>72</v>
      </c>
      <c r="AU221" s="128" t="s">
        <v>81</v>
      </c>
      <c r="AY221" s="121" t="s">
        <v>140</v>
      </c>
      <c r="BK221" s="129">
        <f>SUM(BK222:BK228)</f>
        <v>0</v>
      </c>
    </row>
    <row r="222" spans="2:65" s="1" customFormat="1" ht="16.5" customHeight="1">
      <c r="B222" s="32"/>
      <c r="C222" s="164" t="s">
        <v>383</v>
      </c>
      <c r="D222" s="164" t="s">
        <v>153</v>
      </c>
      <c r="E222" s="165" t="s">
        <v>563</v>
      </c>
      <c r="F222" s="166" t="s">
        <v>373</v>
      </c>
      <c r="G222" s="167" t="s">
        <v>232</v>
      </c>
      <c r="H222" s="168">
        <v>88</v>
      </c>
      <c r="I222" s="169"/>
      <c r="J222" s="170">
        <f t="shared" ref="J222:J228" si="0">ROUND(I222*H222,2)</f>
        <v>0</v>
      </c>
      <c r="K222" s="171"/>
      <c r="L222" s="172"/>
      <c r="M222" s="173" t="s">
        <v>19</v>
      </c>
      <c r="N222" s="174" t="s">
        <v>44</v>
      </c>
      <c r="P222" s="142">
        <f t="shared" ref="P222:P228" si="1">O222*H222</f>
        <v>0</v>
      </c>
      <c r="Q222" s="142">
        <v>0</v>
      </c>
      <c r="R222" s="142">
        <f t="shared" ref="R222:R228" si="2">Q222*H222</f>
        <v>0</v>
      </c>
      <c r="S222" s="142">
        <v>0</v>
      </c>
      <c r="T222" s="143">
        <f t="shared" ref="T222:T228" si="3">S222*H222</f>
        <v>0</v>
      </c>
      <c r="AR222" s="144" t="s">
        <v>157</v>
      </c>
      <c r="AT222" s="144" t="s">
        <v>153</v>
      </c>
      <c r="AU222" s="144" t="s">
        <v>160</v>
      </c>
      <c r="AY222" s="17" t="s">
        <v>140</v>
      </c>
      <c r="BE222" s="145">
        <f t="shared" ref="BE222:BE228" si="4">IF(N222="základní",J222,0)</f>
        <v>0</v>
      </c>
      <c r="BF222" s="145">
        <f t="shared" ref="BF222:BF228" si="5">IF(N222="snížená",J222,0)</f>
        <v>0</v>
      </c>
      <c r="BG222" s="145">
        <f t="shared" ref="BG222:BG228" si="6">IF(N222="zákl. přenesená",J222,0)</f>
        <v>0</v>
      </c>
      <c r="BH222" s="145">
        <f t="shared" ref="BH222:BH228" si="7">IF(N222="sníž. přenesená",J222,0)</f>
        <v>0</v>
      </c>
      <c r="BI222" s="145">
        <f t="shared" ref="BI222:BI228" si="8">IF(N222="nulová",J222,0)</f>
        <v>0</v>
      </c>
      <c r="BJ222" s="17" t="s">
        <v>77</v>
      </c>
      <c r="BK222" s="145">
        <f t="shared" ref="BK222:BK228" si="9">ROUND(I222*H222,2)</f>
        <v>0</v>
      </c>
      <c r="BL222" s="17" t="s">
        <v>146</v>
      </c>
      <c r="BM222" s="144" t="s">
        <v>564</v>
      </c>
    </row>
    <row r="223" spans="2:65" s="1" customFormat="1" ht="16.5" customHeight="1">
      <c r="B223" s="32"/>
      <c r="C223" s="164" t="s">
        <v>386</v>
      </c>
      <c r="D223" s="164" t="s">
        <v>153</v>
      </c>
      <c r="E223" s="165" t="s">
        <v>565</v>
      </c>
      <c r="F223" s="166" t="s">
        <v>377</v>
      </c>
      <c r="G223" s="167" t="s">
        <v>232</v>
      </c>
      <c r="H223" s="168">
        <v>91</v>
      </c>
      <c r="I223" s="169"/>
      <c r="J223" s="170">
        <f t="shared" si="0"/>
        <v>0</v>
      </c>
      <c r="K223" s="171"/>
      <c r="L223" s="172"/>
      <c r="M223" s="173" t="s">
        <v>19</v>
      </c>
      <c r="N223" s="174" t="s">
        <v>44</v>
      </c>
      <c r="P223" s="142">
        <f t="shared" si="1"/>
        <v>0</v>
      </c>
      <c r="Q223" s="142">
        <v>0</v>
      </c>
      <c r="R223" s="142">
        <f t="shared" si="2"/>
        <v>0</v>
      </c>
      <c r="S223" s="142">
        <v>0</v>
      </c>
      <c r="T223" s="143">
        <f t="shared" si="3"/>
        <v>0</v>
      </c>
      <c r="AR223" s="144" t="s">
        <v>157</v>
      </c>
      <c r="AT223" s="144" t="s">
        <v>153</v>
      </c>
      <c r="AU223" s="144" t="s">
        <v>160</v>
      </c>
      <c r="AY223" s="17" t="s">
        <v>140</v>
      </c>
      <c r="BE223" s="145">
        <f t="shared" si="4"/>
        <v>0</v>
      </c>
      <c r="BF223" s="145">
        <f t="shared" si="5"/>
        <v>0</v>
      </c>
      <c r="BG223" s="145">
        <f t="shared" si="6"/>
        <v>0</v>
      </c>
      <c r="BH223" s="145">
        <f t="shared" si="7"/>
        <v>0</v>
      </c>
      <c r="BI223" s="145">
        <f t="shared" si="8"/>
        <v>0</v>
      </c>
      <c r="BJ223" s="17" t="s">
        <v>77</v>
      </c>
      <c r="BK223" s="145">
        <f t="shared" si="9"/>
        <v>0</v>
      </c>
      <c r="BL223" s="17" t="s">
        <v>146</v>
      </c>
      <c r="BM223" s="144" t="s">
        <v>566</v>
      </c>
    </row>
    <row r="224" spans="2:65" s="1" customFormat="1" ht="16.5" customHeight="1">
      <c r="B224" s="32"/>
      <c r="C224" s="164" t="s">
        <v>390</v>
      </c>
      <c r="D224" s="164" t="s">
        <v>153</v>
      </c>
      <c r="E224" s="165" t="s">
        <v>567</v>
      </c>
      <c r="F224" s="166" t="s">
        <v>381</v>
      </c>
      <c r="G224" s="167" t="s">
        <v>232</v>
      </c>
      <c r="H224" s="168">
        <v>22</v>
      </c>
      <c r="I224" s="169"/>
      <c r="J224" s="170">
        <f t="shared" si="0"/>
        <v>0</v>
      </c>
      <c r="K224" s="171"/>
      <c r="L224" s="172"/>
      <c r="M224" s="173" t="s">
        <v>19</v>
      </c>
      <c r="N224" s="174" t="s">
        <v>44</v>
      </c>
      <c r="P224" s="142">
        <f t="shared" si="1"/>
        <v>0</v>
      </c>
      <c r="Q224" s="142">
        <v>0</v>
      </c>
      <c r="R224" s="142">
        <f t="shared" si="2"/>
        <v>0</v>
      </c>
      <c r="S224" s="142">
        <v>0</v>
      </c>
      <c r="T224" s="143">
        <f t="shared" si="3"/>
        <v>0</v>
      </c>
      <c r="AR224" s="144" t="s">
        <v>157</v>
      </c>
      <c r="AT224" s="144" t="s">
        <v>153</v>
      </c>
      <c r="AU224" s="144" t="s">
        <v>160</v>
      </c>
      <c r="AY224" s="17" t="s">
        <v>140</v>
      </c>
      <c r="BE224" s="145">
        <f t="shared" si="4"/>
        <v>0</v>
      </c>
      <c r="BF224" s="145">
        <f t="shared" si="5"/>
        <v>0</v>
      </c>
      <c r="BG224" s="145">
        <f t="shared" si="6"/>
        <v>0</v>
      </c>
      <c r="BH224" s="145">
        <f t="shared" si="7"/>
        <v>0</v>
      </c>
      <c r="BI224" s="145">
        <f t="shared" si="8"/>
        <v>0</v>
      </c>
      <c r="BJ224" s="17" t="s">
        <v>77</v>
      </c>
      <c r="BK224" s="145">
        <f t="shared" si="9"/>
        <v>0</v>
      </c>
      <c r="BL224" s="17" t="s">
        <v>146</v>
      </c>
      <c r="BM224" s="144" t="s">
        <v>568</v>
      </c>
    </row>
    <row r="225" spans="2:65" s="1" customFormat="1" ht="16.5" customHeight="1">
      <c r="B225" s="32"/>
      <c r="C225" s="164" t="s">
        <v>394</v>
      </c>
      <c r="D225" s="164" t="s">
        <v>153</v>
      </c>
      <c r="E225" s="165" t="s">
        <v>569</v>
      </c>
      <c r="F225" s="166" t="s">
        <v>570</v>
      </c>
      <c r="G225" s="167" t="s">
        <v>232</v>
      </c>
      <c r="H225" s="168">
        <v>91</v>
      </c>
      <c r="I225" s="169"/>
      <c r="J225" s="170">
        <f t="shared" si="0"/>
        <v>0</v>
      </c>
      <c r="K225" s="171"/>
      <c r="L225" s="172"/>
      <c r="M225" s="173" t="s">
        <v>19</v>
      </c>
      <c r="N225" s="174" t="s">
        <v>44</v>
      </c>
      <c r="P225" s="142">
        <f t="shared" si="1"/>
        <v>0</v>
      </c>
      <c r="Q225" s="142">
        <v>0</v>
      </c>
      <c r="R225" s="142">
        <f t="shared" si="2"/>
        <v>0</v>
      </c>
      <c r="S225" s="142">
        <v>0</v>
      </c>
      <c r="T225" s="143">
        <f t="shared" si="3"/>
        <v>0</v>
      </c>
      <c r="AR225" s="144" t="s">
        <v>157</v>
      </c>
      <c r="AT225" s="144" t="s">
        <v>153</v>
      </c>
      <c r="AU225" s="144" t="s">
        <v>160</v>
      </c>
      <c r="AY225" s="17" t="s">
        <v>140</v>
      </c>
      <c r="BE225" s="145">
        <f t="shared" si="4"/>
        <v>0</v>
      </c>
      <c r="BF225" s="145">
        <f t="shared" si="5"/>
        <v>0</v>
      </c>
      <c r="BG225" s="145">
        <f t="shared" si="6"/>
        <v>0</v>
      </c>
      <c r="BH225" s="145">
        <f t="shared" si="7"/>
        <v>0</v>
      </c>
      <c r="BI225" s="145">
        <f t="shared" si="8"/>
        <v>0</v>
      </c>
      <c r="BJ225" s="17" t="s">
        <v>77</v>
      </c>
      <c r="BK225" s="145">
        <f t="shared" si="9"/>
        <v>0</v>
      </c>
      <c r="BL225" s="17" t="s">
        <v>146</v>
      </c>
      <c r="BM225" s="144" t="s">
        <v>571</v>
      </c>
    </row>
    <row r="226" spans="2:65" s="1" customFormat="1" ht="16.5" customHeight="1">
      <c r="B226" s="32"/>
      <c r="C226" s="164" t="s">
        <v>400</v>
      </c>
      <c r="D226" s="164" t="s">
        <v>153</v>
      </c>
      <c r="E226" s="165" t="s">
        <v>572</v>
      </c>
      <c r="F226" s="166" t="s">
        <v>388</v>
      </c>
      <c r="G226" s="167" t="s">
        <v>232</v>
      </c>
      <c r="H226" s="168">
        <v>281</v>
      </c>
      <c r="I226" s="169"/>
      <c r="J226" s="170">
        <f t="shared" si="0"/>
        <v>0</v>
      </c>
      <c r="K226" s="171"/>
      <c r="L226" s="172"/>
      <c r="M226" s="173" t="s">
        <v>19</v>
      </c>
      <c r="N226" s="174" t="s">
        <v>44</v>
      </c>
      <c r="P226" s="142">
        <f t="shared" si="1"/>
        <v>0</v>
      </c>
      <c r="Q226" s="142">
        <v>0</v>
      </c>
      <c r="R226" s="142">
        <f t="shared" si="2"/>
        <v>0</v>
      </c>
      <c r="S226" s="142">
        <v>0</v>
      </c>
      <c r="T226" s="143">
        <f t="shared" si="3"/>
        <v>0</v>
      </c>
      <c r="AR226" s="144" t="s">
        <v>157</v>
      </c>
      <c r="AT226" s="144" t="s">
        <v>153</v>
      </c>
      <c r="AU226" s="144" t="s">
        <v>160</v>
      </c>
      <c r="AY226" s="17" t="s">
        <v>140</v>
      </c>
      <c r="BE226" s="145">
        <f t="shared" si="4"/>
        <v>0</v>
      </c>
      <c r="BF226" s="145">
        <f t="shared" si="5"/>
        <v>0</v>
      </c>
      <c r="BG226" s="145">
        <f t="shared" si="6"/>
        <v>0</v>
      </c>
      <c r="BH226" s="145">
        <f t="shared" si="7"/>
        <v>0</v>
      </c>
      <c r="BI226" s="145">
        <f t="shared" si="8"/>
        <v>0</v>
      </c>
      <c r="BJ226" s="17" t="s">
        <v>77</v>
      </c>
      <c r="BK226" s="145">
        <f t="shared" si="9"/>
        <v>0</v>
      </c>
      <c r="BL226" s="17" t="s">
        <v>146</v>
      </c>
      <c r="BM226" s="144" t="s">
        <v>573</v>
      </c>
    </row>
    <row r="227" spans="2:65" s="1" customFormat="1" ht="16.5" customHeight="1">
      <c r="B227" s="32"/>
      <c r="C227" s="164" t="s">
        <v>404</v>
      </c>
      <c r="D227" s="164" t="s">
        <v>153</v>
      </c>
      <c r="E227" s="165" t="s">
        <v>574</v>
      </c>
      <c r="F227" s="166" t="s">
        <v>558</v>
      </c>
      <c r="G227" s="167" t="s">
        <v>232</v>
      </c>
      <c r="H227" s="168">
        <v>224</v>
      </c>
      <c r="I227" s="169"/>
      <c r="J227" s="170">
        <f t="shared" si="0"/>
        <v>0</v>
      </c>
      <c r="K227" s="171"/>
      <c r="L227" s="172"/>
      <c r="M227" s="173" t="s">
        <v>19</v>
      </c>
      <c r="N227" s="174" t="s">
        <v>44</v>
      </c>
      <c r="P227" s="142">
        <f t="shared" si="1"/>
        <v>0</v>
      </c>
      <c r="Q227" s="142">
        <v>0</v>
      </c>
      <c r="R227" s="142">
        <f t="shared" si="2"/>
        <v>0</v>
      </c>
      <c r="S227" s="142">
        <v>0</v>
      </c>
      <c r="T227" s="143">
        <f t="shared" si="3"/>
        <v>0</v>
      </c>
      <c r="AR227" s="144" t="s">
        <v>157</v>
      </c>
      <c r="AT227" s="144" t="s">
        <v>153</v>
      </c>
      <c r="AU227" s="144" t="s">
        <v>160</v>
      </c>
      <c r="AY227" s="17" t="s">
        <v>140</v>
      </c>
      <c r="BE227" s="145">
        <f t="shared" si="4"/>
        <v>0</v>
      </c>
      <c r="BF227" s="145">
        <f t="shared" si="5"/>
        <v>0</v>
      </c>
      <c r="BG227" s="145">
        <f t="shared" si="6"/>
        <v>0</v>
      </c>
      <c r="BH227" s="145">
        <f t="shared" si="7"/>
        <v>0</v>
      </c>
      <c r="BI227" s="145">
        <f t="shared" si="8"/>
        <v>0</v>
      </c>
      <c r="BJ227" s="17" t="s">
        <v>77</v>
      </c>
      <c r="BK227" s="145">
        <f t="shared" si="9"/>
        <v>0</v>
      </c>
      <c r="BL227" s="17" t="s">
        <v>146</v>
      </c>
      <c r="BM227" s="144" t="s">
        <v>575</v>
      </c>
    </row>
    <row r="228" spans="2:65" s="1" customFormat="1" ht="16.5" customHeight="1">
      <c r="B228" s="32"/>
      <c r="C228" s="164" t="s">
        <v>408</v>
      </c>
      <c r="D228" s="164" t="s">
        <v>153</v>
      </c>
      <c r="E228" s="165" t="s">
        <v>576</v>
      </c>
      <c r="F228" s="166" t="s">
        <v>396</v>
      </c>
      <c r="G228" s="167" t="s">
        <v>232</v>
      </c>
      <c r="H228" s="168">
        <v>99</v>
      </c>
      <c r="I228" s="169"/>
      <c r="J228" s="170">
        <f t="shared" si="0"/>
        <v>0</v>
      </c>
      <c r="K228" s="171"/>
      <c r="L228" s="172"/>
      <c r="M228" s="173" t="s">
        <v>19</v>
      </c>
      <c r="N228" s="174" t="s">
        <v>44</v>
      </c>
      <c r="P228" s="142">
        <f t="shared" si="1"/>
        <v>0</v>
      </c>
      <c r="Q228" s="142">
        <v>0</v>
      </c>
      <c r="R228" s="142">
        <f t="shared" si="2"/>
        <v>0</v>
      </c>
      <c r="S228" s="142">
        <v>0</v>
      </c>
      <c r="T228" s="143">
        <f t="shared" si="3"/>
        <v>0</v>
      </c>
      <c r="AR228" s="144" t="s">
        <v>157</v>
      </c>
      <c r="AT228" s="144" t="s">
        <v>153</v>
      </c>
      <c r="AU228" s="144" t="s">
        <v>160</v>
      </c>
      <c r="AY228" s="17" t="s">
        <v>140</v>
      </c>
      <c r="BE228" s="145">
        <f t="shared" si="4"/>
        <v>0</v>
      </c>
      <c r="BF228" s="145">
        <f t="shared" si="5"/>
        <v>0</v>
      </c>
      <c r="BG228" s="145">
        <f t="shared" si="6"/>
        <v>0</v>
      </c>
      <c r="BH228" s="145">
        <f t="shared" si="7"/>
        <v>0</v>
      </c>
      <c r="BI228" s="145">
        <f t="shared" si="8"/>
        <v>0</v>
      </c>
      <c r="BJ228" s="17" t="s">
        <v>77</v>
      </c>
      <c r="BK228" s="145">
        <f t="shared" si="9"/>
        <v>0</v>
      </c>
      <c r="BL228" s="17" t="s">
        <v>146</v>
      </c>
      <c r="BM228" s="144" t="s">
        <v>577</v>
      </c>
    </row>
    <row r="229" spans="2:65" s="11" customFormat="1" ht="20.85" customHeight="1">
      <c r="B229" s="120"/>
      <c r="D229" s="121" t="s">
        <v>72</v>
      </c>
      <c r="E229" s="130" t="s">
        <v>398</v>
      </c>
      <c r="F229" s="130" t="s">
        <v>399</v>
      </c>
      <c r="I229" s="123"/>
      <c r="J229" s="131">
        <f>BK229</f>
        <v>0</v>
      </c>
      <c r="L229" s="120"/>
      <c r="M229" s="125"/>
      <c r="P229" s="126">
        <f>SUM(P230:P234)</f>
        <v>0</v>
      </c>
      <c r="R229" s="126">
        <f>SUM(R230:R234)</f>
        <v>0</v>
      </c>
      <c r="T229" s="127">
        <f>SUM(T230:T234)</f>
        <v>0</v>
      </c>
      <c r="AR229" s="121" t="s">
        <v>77</v>
      </c>
      <c r="AT229" s="128" t="s">
        <v>72</v>
      </c>
      <c r="AU229" s="128" t="s">
        <v>81</v>
      </c>
      <c r="AY229" s="121" t="s">
        <v>140</v>
      </c>
      <c r="BK229" s="129">
        <f>SUM(BK230:BK234)</f>
        <v>0</v>
      </c>
    </row>
    <row r="230" spans="2:65" s="1" customFormat="1" ht="16.5" customHeight="1">
      <c r="B230" s="32"/>
      <c r="C230" s="164" t="s">
        <v>412</v>
      </c>
      <c r="D230" s="164" t="s">
        <v>153</v>
      </c>
      <c r="E230" s="165" t="s">
        <v>578</v>
      </c>
      <c r="F230" s="166" t="s">
        <v>579</v>
      </c>
      <c r="G230" s="167" t="s">
        <v>232</v>
      </c>
      <c r="H230" s="168">
        <v>133</v>
      </c>
      <c r="I230" s="169"/>
      <c r="J230" s="170">
        <f>ROUND(I230*H230,2)</f>
        <v>0</v>
      </c>
      <c r="K230" s="171"/>
      <c r="L230" s="172"/>
      <c r="M230" s="173" t="s">
        <v>19</v>
      </c>
      <c r="N230" s="174" t="s">
        <v>44</v>
      </c>
      <c r="P230" s="142">
        <f>O230*H230</f>
        <v>0</v>
      </c>
      <c r="Q230" s="142">
        <v>0</v>
      </c>
      <c r="R230" s="142">
        <f>Q230*H230</f>
        <v>0</v>
      </c>
      <c r="S230" s="142">
        <v>0</v>
      </c>
      <c r="T230" s="143">
        <f>S230*H230</f>
        <v>0</v>
      </c>
      <c r="AR230" s="144" t="s">
        <v>157</v>
      </c>
      <c r="AT230" s="144" t="s">
        <v>153</v>
      </c>
      <c r="AU230" s="144" t="s">
        <v>160</v>
      </c>
      <c r="AY230" s="17" t="s">
        <v>140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7" t="s">
        <v>77</v>
      </c>
      <c r="BK230" s="145">
        <f>ROUND(I230*H230,2)</f>
        <v>0</v>
      </c>
      <c r="BL230" s="17" t="s">
        <v>146</v>
      </c>
      <c r="BM230" s="144" t="s">
        <v>580</v>
      </c>
    </row>
    <row r="231" spans="2:65" s="1" customFormat="1" ht="16.5" customHeight="1">
      <c r="B231" s="32"/>
      <c r="C231" s="164" t="s">
        <v>416</v>
      </c>
      <c r="D231" s="164" t="s">
        <v>153</v>
      </c>
      <c r="E231" s="165" t="s">
        <v>581</v>
      </c>
      <c r="F231" s="166" t="s">
        <v>406</v>
      </c>
      <c r="G231" s="167" t="s">
        <v>232</v>
      </c>
      <c r="H231" s="168">
        <v>918</v>
      </c>
      <c r="I231" s="169"/>
      <c r="J231" s="170">
        <f>ROUND(I231*H231,2)</f>
        <v>0</v>
      </c>
      <c r="K231" s="171"/>
      <c r="L231" s="172"/>
      <c r="M231" s="173" t="s">
        <v>19</v>
      </c>
      <c r="N231" s="174" t="s">
        <v>44</v>
      </c>
      <c r="P231" s="142">
        <f>O231*H231</f>
        <v>0</v>
      </c>
      <c r="Q231" s="142">
        <v>0</v>
      </c>
      <c r="R231" s="142">
        <f>Q231*H231</f>
        <v>0</v>
      </c>
      <c r="S231" s="142">
        <v>0</v>
      </c>
      <c r="T231" s="143">
        <f>S231*H231</f>
        <v>0</v>
      </c>
      <c r="AR231" s="144" t="s">
        <v>157</v>
      </c>
      <c r="AT231" s="144" t="s">
        <v>153</v>
      </c>
      <c r="AU231" s="144" t="s">
        <v>160</v>
      </c>
      <c r="AY231" s="17" t="s">
        <v>140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7" t="s">
        <v>77</v>
      </c>
      <c r="BK231" s="145">
        <f>ROUND(I231*H231,2)</f>
        <v>0</v>
      </c>
      <c r="BL231" s="17" t="s">
        <v>146</v>
      </c>
      <c r="BM231" s="144" t="s">
        <v>582</v>
      </c>
    </row>
    <row r="232" spans="2:65" s="1" customFormat="1" ht="16.5" customHeight="1">
      <c r="B232" s="32"/>
      <c r="C232" s="164" t="s">
        <v>420</v>
      </c>
      <c r="D232" s="164" t="s">
        <v>153</v>
      </c>
      <c r="E232" s="165" t="s">
        <v>583</v>
      </c>
      <c r="F232" s="166" t="s">
        <v>410</v>
      </c>
      <c r="G232" s="167" t="s">
        <v>232</v>
      </c>
      <c r="H232" s="168">
        <v>274</v>
      </c>
      <c r="I232" s="169"/>
      <c r="J232" s="170">
        <f>ROUND(I232*H232,2)</f>
        <v>0</v>
      </c>
      <c r="K232" s="171"/>
      <c r="L232" s="172"/>
      <c r="M232" s="173" t="s">
        <v>19</v>
      </c>
      <c r="N232" s="174" t="s">
        <v>44</v>
      </c>
      <c r="P232" s="142">
        <f>O232*H232</f>
        <v>0</v>
      </c>
      <c r="Q232" s="142">
        <v>0</v>
      </c>
      <c r="R232" s="142">
        <f>Q232*H232</f>
        <v>0</v>
      </c>
      <c r="S232" s="142">
        <v>0</v>
      </c>
      <c r="T232" s="143">
        <f>S232*H232</f>
        <v>0</v>
      </c>
      <c r="AR232" s="144" t="s">
        <v>157</v>
      </c>
      <c r="AT232" s="144" t="s">
        <v>153</v>
      </c>
      <c r="AU232" s="144" t="s">
        <v>160</v>
      </c>
      <c r="AY232" s="17" t="s">
        <v>140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7" t="s">
        <v>77</v>
      </c>
      <c r="BK232" s="145">
        <f>ROUND(I232*H232,2)</f>
        <v>0</v>
      </c>
      <c r="BL232" s="17" t="s">
        <v>146</v>
      </c>
      <c r="BM232" s="144" t="s">
        <v>584</v>
      </c>
    </row>
    <row r="233" spans="2:65" s="1" customFormat="1" ht="16.5" customHeight="1">
      <c r="B233" s="32"/>
      <c r="C233" s="164" t="s">
        <v>428</v>
      </c>
      <c r="D233" s="164" t="s">
        <v>153</v>
      </c>
      <c r="E233" s="165" t="s">
        <v>585</v>
      </c>
      <c r="F233" s="166" t="s">
        <v>414</v>
      </c>
      <c r="G233" s="167" t="s">
        <v>232</v>
      </c>
      <c r="H233" s="168">
        <v>415</v>
      </c>
      <c r="I233" s="169"/>
      <c r="J233" s="170">
        <f>ROUND(I233*H233,2)</f>
        <v>0</v>
      </c>
      <c r="K233" s="171"/>
      <c r="L233" s="172"/>
      <c r="M233" s="173" t="s">
        <v>19</v>
      </c>
      <c r="N233" s="174" t="s">
        <v>44</v>
      </c>
      <c r="P233" s="142">
        <f>O233*H233</f>
        <v>0</v>
      </c>
      <c r="Q233" s="142">
        <v>0</v>
      </c>
      <c r="R233" s="142">
        <f>Q233*H233</f>
        <v>0</v>
      </c>
      <c r="S233" s="142">
        <v>0</v>
      </c>
      <c r="T233" s="143">
        <f>S233*H233</f>
        <v>0</v>
      </c>
      <c r="AR233" s="144" t="s">
        <v>157</v>
      </c>
      <c r="AT233" s="144" t="s">
        <v>153</v>
      </c>
      <c r="AU233" s="144" t="s">
        <v>160</v>
      </c>
      <c r="AY233" s="17" t="s">
        <v>140</v>
      </c>
      <c r="BE233" s="145">
        <f>IF(N233="základní",J233,0)</f>
        <v>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7" t="s">
        <v>77</v>
      </c>
      <c r="BK233" s="145">
        <f>ROUND(I233*H233,2)</f>
        <v>0</v>
      </c>
      <c r="BL233" s="17" t="s">
        <v>146</v>
      </c>
      <c r="BM233" s="144" t="s">
        <v>586</v>
      </c>
    </row>
    <row r="234" spans="2:65" s="1" customFormat="1" ht="16.5" customHeight="1">
      <c r="B234" s="32"/>
      <c r="C234" s="164" t="s">
        <v>435</v>
      </c>
      <c r="D234" s="164" t="s">
        <v>153</v>
      </c>
      <c r="E234" s="165" t="s">
        <v>587</v>
      </c>
      <c r="F234" s="166" t="s">
        <v>418</v>
      </c>
      <c r="G234" s="167" t="s">
        <v>232</v>
      </c>
      <c r="H234" s="168">
        <v>269</v>
      </c>
      <c r="I234" s="169"/>
      <c r="J234" s="170">
        <f>ROUND(I234*H234,2)</f>
        <v>0</v>
      </c>
      <c r="K234" s="171"/>
      <c r="L234" s="172"/>
      <c r="M234" s="173" t="s">
        <v>19</v>
      </c>
      <c r="N234" s="174" t="s">
        <v>44</v>
      </c>
      <c r="P234" s="142">
        <f>O234*H234</f>
        <v>0</v>
      </c>
      <c r="Q234" s="142">
        <v>0</v>
      </c>
      <c r="R234" s="142">
        <f>Q234*H234</f>
        <v>0</v>
      </c>
      <c r="S234" s="142">
        <v>0</v>
      </c>
      <c r="T234" s="143">
        <f>S234*H234</f>
        <v>0</v>
      </c>
      <c r="AR234" s="144" t="s">
        <v>157</v>
      </c>
      <c r="AT234" s="144" t="s">
        <v>153</v>
      </c>
      <c r="AU234" s="144" t="s">
        <v>160</v>
      </c>
      <c r="AY234" s="17" t="s">
        <v>140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7" t="s">
        <v>77</v>
      </c>
      <c r="BK234" s="145">
        <f>ROUND(I234*H234,2)</f>
        <v>0</v>
      </c>
      <c r="BL234" s="17" t="s">
        <v>146</v>
      </c>
      <c r="BM234" s="144" t="s">
        <v>588</v>
      </c>
    </row>
    <row r="235" spans="2:65" s="11" customFormat="1" ht="25.9" customHeight="1">
      <c r="B235" s="120"/>
      <c r="D235" s="121" t="s">
        <v>72</v>
      </c>
      <c r="E235" s="122" t="s">
        <v>424</v>
      </c>
      <c r="F235" s="122" t="s">
        <v>425</v>
      </c>
      <c r="I235" s="123"/>
      <c r="J235" s="124">
        <f>BK235</f>
        <v>0</v>
      </c>
      <c r="L235" s="120"/>
      <c r="M235" s="125"/>
      <c r="P235" s="126">
        <f>P236+P245</f>
        <v>0</v>
      </c>
      <c r="R235" s="126">
        <f>R236+R245</f>
        <v>0</v>
      </c>
      <c r="T235" s="127">
        <f>T236+T245</f>
        <v>0</v>
      </c>
      <c r="AR235" s="121" t="s">
        <v>173</v>
      </c>
      <c r="AT235" s="128" t="s">
        <v>72</v>
      </c>
      <c r="AU235" s="128" t="s">
        <v>73</v>
      </c>
      <c r="AY235" s="121" t="s">
        <v>140</v>
      </c>
      <c r="BK235" s="129">
        <f>BK236+BK245</f>
        <v>0</v>
      </c>
    </row>
    <row r="236" spans="2:65" s="11" customFormat="1" ht="22.9" customHeight="1">
      <c r="B236" s="120"/>
      <c r="D236" s="121" t="s">
        <v>72</v>
      </c>
      <c r="E236" s="130" t="s">
        <v>426</v>
      </c>
      <c r="F236" s="130" t="s">
        <v>427</v>
      </c>
      <c r="I236" s="123"/>
      <c r="J236" s="131">
        <f>BK236</f>
        <v>0</v>
      </c>
      <c r="L236" s="120"/>
      <c r="M236" s="125"/>
      <c r="P236" s="126">
        <f>SUM(P237:P244)</f>
        <v>0</v>
      </c>
      <c r="R236" s="126">
        <f>SUM(R237:R244)</f>
        <v>0</v>
      </c>
      <c r="T236" s="127">
        <f>SUM(T237:T244)</f>
        <v>0</v>
      </c>
      <c r="AR236" s="121" t="s">
        <v>173</v>
      </c>
      <c r="AT236" s="128" t="s">
        <v>72</v>
      </c>
      <c r="AU236" s="128" t="s">
        <v>77</v>
      </c>
      <c r="AY236" s="121" t="s">
        <v>140</v>
      </c>
      <c r="BK236" s="129">
        <f>SUM(BK237:BK244)</f>
        <v>0</v>
      </c>
    </row>
    <row r="237" spans="2:65" s="1" customFormat="1" ht="16.5" customHeight="1">
      <c r="B237" s="32"/>
      <c r="C237" s="132" t="s">
        <v>440</v>
      </c>
      <c r="D237" s="132" t="s">
        <v>142</v>
      </c>
      <c r="E237" s="133" t="s">
        <v>429</v>
      </c>
      <c r="F237" s="134" t="s">
        <v>430</v>
      </c>
      <c r="G237" s="135" t="s">
        <v>225</v>
      </c>
      <c r="H237" s="136">
        <v>509</v>
      </c>
      <c r="I237" s="137"/>
      <c r="J237" s="138">
        <f>ROUND(I237*H237,2)</f>
        <v>0</v>
      </c>
      <c r="K237" s="139"/>
      <c r="L237" s="32"/>
      <c r="M237" s="140" t="s">
        <v>19</v>
      </c>
      <c r="N237" s="141" t="s">
        <v>44</v>
      </c>
      <c r="P237" s="142">
        <f>O237*H237</f>
        <v>0</v>
      </c>
      <c r="Q237" s="142">
        <v>0</v>
      </c>
      <c r="R237" s="142">
        <f>Q237*H237</f>
        <v>0</v>
      </c>
      <c r="S237" s="142">
        <v>0</v>
      </c>
      <c r="T237" s="143">
        <f>S237*H237</f>
        <v>0</v>
      </c>
      <c r="AR237" s="144" t="s">
        <v>431</v>
      </c>
      <c r="AT237" s="144" t="s">
        <v>142</v>
      </c>
      <c r="AU237" s="144" t="s">
        <v>81</v>
      </c>
      <c r="AY237" s="17" t="s">
        <v>140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7" t="s">
        <v>77</v>
      </c>
      <c r="BK237" s="145">
        <f>ROUND(I237*H237,2)</f>
        <v>0</v>
      </c>
      <c r="BL237" s="17" t="s">
        <v>431</v>
      </c>
      <c r="BM237" s="144" t="s">
        <v>432</v>
      </c>
    </row>
    <row r="238" spans="2:65" s="1" customFormat="1" ht="11.25">
      <c r="B238" s="32"/>
      <c r="D238" s="146" t="s">
        <v>148</v>
      </c>
      <c r="F238" s="147" t="s">
        <v>433</v>
      </c>
      <c r="I238" s="148"/>
      <c r="L238" s="32"/>
      <c r="M238" s="149"/>
      <c r="T238" s="53"/>
      <c r="AT238" s="17" t="s">
        <v>148</v>
      </c>
      <c r="AU238" s="17" t="s">
        <v>81</v>
      </c>
    </row>
    <row r="239" spans="2:65" s="12" customFormat="1" ht="11.25">
      <c r="B239" s="150"/>
      <c r="D239" s="151" t="s">
        <v>150</v>
      </c>
      <c r="E239" s="152" t="s">
        <v>19</v>
      </c>
      <c r="F239" s="153" t="s">
        <v>589</v>
      </c>
      <c r="H239" s="154">
        <v>509</v>
      </c>
      <c r="I239" s="155"/>
      <c r="L239" s="150"/>
      <c r="M239" s="156"/>
      <c r="T239" s="157"/>
      <c r="AT239" s="152" t="s">
        <v>150</v>
      </c>
      <c r="AU239" s="152" t="s">
        <v>81</v>
      </c>
      <c r="AV239" s="12" t="s">
        <v>81</v>
      </c>
      <c r="AW239" s="12" t="s">
        <v>35</v>
      </c>
      <c r="AX239" s="12" t="s">
        <v>77</v>
      </c>
      <c r="AY239" s="152" t="s">
        <v>140</v>
      </c>
    </row>
    <row r="240" spans="2:65" s="1" customFormat="1" ht="16.5" customHeight="1">
      <c r="B240" s="32"/>
      <c r="C240" s="132" t="s">
        <v>445</v>
      </c>
      <c r="D240" s="132" t="s">
        <v>142</v>
      </c>
      <c r="E240" s="133" t="s">
        <v>436</v>
      </c>
      <c r="F240" s="134" t="s">
        <v>437</v>
      </c>
      <c r="G240" s="135" t="s">
        <v>288</v>
      </c>
      <c r="H240" s="136">
        <v>1</v>
      </c>
      <c r="I240" s="137"/>
      <c r="J240" s="138">
        <f>ROUND(I240*H240,2)</f>
        <v>0</v>
      </c>
      <c r="K240" s="139"/>
      <c r="L240" s="32"/>
      <c r="M240" s="140" t="s">
        <v>19</v>
      </c>
      <c r="N240" s="141" t="s">
        <v>44</v>
      </c>
      <c r="P240" s="142">
        <f>O240*H240</f>
        <v>0</v>
      </c>
      <c r="Q240" s="142">
        <v>0</v>
      </c>
      <c r="R240" s="142">
        <f>Q240*H240</f>
        <v>0</v>
      </c>
      <c r="S240" s="142">
        <v>0</v>
      </c>
      <c r="T240" s="143">
        <f>S240*H240</f>
        <v>0</v>
      </c>
      <c r="AR240" s="144" t="s">
        <v>431</v>
      </c>
      <c r="AT240" s="144" t="s">
        <v>142</v>
      </c>
      <c r="AU240" s="144" t="s">
        <v>81</v>
      </c>
      <c r="AY240" s="17" t="s">
        <v>140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7" t="s">
        <v>77</v>
      </c>
      <c r="BK240" s="145">
        <f>ROUND(I240*H240,2)</f>
        <v>0</v>
      </c>
      <c r="BL240" s="17" t="s">
        <v>431</v>
      </c>
      <c r="BM240" s="144" t="s">
        <v>438</v>
      </c>
    </row>
    <row r="241" spans="2:65" s="1" customFormat="1" ht="11.25">
      <c r="B241" s="32"/>
      <c r="D241" s="146" t="s">
        <v>148</v>
      </c>
      <c r="F241" s="147" t="s">
        <v>439</v>
      </c>
      <c r="I241" s="148"/>
      <c r="L241" s="32"/>
      <c r="M241" s="149"/>
      <c r="T241" s="53"/>
      <c r="AT241" s="17" t="s">
        <v>148</v>
      </c>
      <c r="AU241" s="17" t="s">
        <v>81</v>
      </c>
    </row>
    <row r="242" spans="2:65" s="1" customFormat="1" ht="16.5" customHeight="1">
      <c r="B242" s="32"/>
      <c r="C242" s="132" t="s">
        <v>451</v>
      </c>
      <c r="D242" s="132" t="s">
        <v>142</v>
      </c>
      <c r="E242" s="133" t="s">
        <v>441</v>
      </c>
      <c r="F242" s="134" t="s">
        <v>590</v>
      </c>
      <c r="G242" s="135" t="s">
        <v>288</v>
      </c>
      <c r="H242" s="136">
        <v>1</v>
      </c>
      <c r="I242" s="137"/>
      <c r="J242" s="138">
        <f>ROUND(I242*H242,2)</f>
        <v>0</v>
      </c>
      <c r="K242" s="139"/>
      <c r="L242" s="32"/>
      <c r="M242" s="140" t="s">
        <v>19</v>
      </c>
      <c r="N242" s="141" t="s">
        <v>44</v>
      </c>
      <c r="P242" s="142">
        <f>O242*H242</f>
        <v>0</v>
      </c>
      <c r="Q242" s="142">
        <v>0</v>
      </c>
      <c r="R242" s="142">
        <f>Q242*H242</f>
        <v>0</v>
      </c>
      <c r="S242" s="142">
        <v>0</v>
      </c>
      <c r="T242" s="143">
        <f>S242*H242</f>
        <v>0</v>
      </c>
      <c r="AR242" s="144" t="s">
        <v>431</v>
      </c>
      <c r="AT242" s="144" t="s">
        <v>142</v>
      </c>
      <c r="AU242" s="144" t="s">
        <v>81</v>
      </c>
      <c r="AY242" s="17" t="s">
        <v>140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7" t="s">
        <v>77</v>
      </c>
      <c r="BK242" s="145">
        <f>ROUND(I242*H242,2)</f>
        <v>0</v>
      </c>
      <c r="BL242" s="17" t="s">
        <v>431</v>
      </c>
      <c r="BM242" s="144" t="s">
        <v>443</v>
      </c>
    </row>
    <row r="243" spans="2:65" s="1" customFormat="1" ht="11.25">
      <c r="B243" s="32"/>
      <c r="D243" s="146" t="s">
        <v>148</v>
      </c>
      <c r="F243" s="147" t="s">
        <v>444</v>
      </c>
      <c r="I243" s="148"/>
      <c r="L243" s="32"/>
      <c r="M243" s="149"/>
      <c r="T243" s="53"/>
      <c r="AT243" s="17" t="s">
        <v>148</v>
      </c>
      <c r="AU243" s="17" t="s">
        <v>81</v>
      </c>
    </row>
    <row r="244" spans="2:65" s="1" customFormat="1" ht="16.5" customHeight="1">
      <c r="B244" s="32"/>
      <c r="C244" s="132" t="s">
        <v>591</v>
      </c>
      <c r="D244" s="132" t="s">
        <v>142</v>
      </c>
      <c r="E244" s="133" t="s">
        <v>446</v>
      </c>
      <c r="F244" s="134" t="s">
        <v>447</v>
      </c>
      <c r="G244" s="135" t="s">
        <v>288</v>
      </c>
      <c r="H244" s="136">
        <v>1</v>
      </c>
      <c r="I244" s="137"/>
      <c r="J244" s="138">
        <f>ROUND(I244*H244,2)</f>
        <v>0</v>
      </c>
      <c r="K244" s="139"/>
      <c r="L244" s="32"/>
      <c r="M244" s="140" t="s">
        <v>19</v>
      </c>
      <c r="N244" s="141" t="s">
        <v>44</v>
      </c>
      <c r="P244" s="142">
        <f>O244*H244</f>
        <v>0</v>
      </c>
      <c r="Q244" s="142">
        <v>0</v>
      </c>
      <c r="R244" s="142">
        <f>Q244*H244</f>
        <v>0</v>
      </c>
      <c r="S244" s="142">
        <v>0</v>
      </c>
      <c r="T244" s="143">
        <f>S244*H244</f>
        <v>0</v>
      </c>
      <c r="AR244" s="144" t="s">
        <v>431</v>
      </c>
      <c r="AT244" s="144" t="s">
        <v>142</v>
      </c>
      <c r="AU244" s="144" t="s">
        <v>81</v>
      </c>
      <c r="AY244" s="17" t="s">
        <v>140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7" t="s">
        <v>77</v>
      </c>
      <c r="BK244" s="145">
        <f>ROUND(I244*H244,2)</f>
        <v>0</v>
      </c>
      <c r="BL244" s="17" t="s">
        <v>431</v>
      </c>
      <c r="BM244" s="144" t="s">
        <v>448</v>
      </c>
    </row>
    <row r="245" spans="2:65" s="11" customFormat="1" ht="22.9" customHeight="1">
      <c r="B245" s="120"/>
      <c r="D245" s="121" t="s">
        <v>72</v>
      </c>
      <c r="E245" s="130" t="s">
        <v>449</v>
      </c>
      <c r="F245" s="130" t="s">
        <v>450</v>
      </c>
      <c r="I245" s="123"/>
      <c r="J245" s="131">
        <f>BK245</f>
        <v>0</v>
      </c>
      <c r="L245" s="120"/>
      <c r="M245" s="125"/>
      <c r="P245" s="126">
        <f>SUM(P246:P247)</f>
        <v>0</v>
      </c>
      <c r="R245" s="126">
        <f>SUM(R246:R247)</f>
        <v>0</v>
      </c>
      <c r="T245" s="127">
        <f>SUM(T246:T247)</f>
        <v>0</v>
      </c>
      <c r="AR245" s="121" t="s">
        <v>173</v>
      </c>
      <c r="AT245" s="128" t="s">
        <v>72</v>
      </c>
      <c r="AU245" s="128" t="s">
        <v>77</v>
      </c>
      <c r="AY245" s="121" t="s">
        <v>140</v>
      </c>
      <c r="BK245" s="129">
        <f>SUM(BK246:BK247)</f>
        <v>0</v>
      </c>
    </row>
    <row r="246" spans="2:65" s="1" customFormat="1" ht="16.5" customHeight="1">
      <c r="B246" s="32"/>
      <c r="C246" s="132" t="s">
        <v>592</v>
      </c>
      <c r="D246" s="132" t="s">
        <v>142</v>
      </c>
      <c r="E246" s="133" t="s">
        <v>452</v>
      </c>
      <c r="F246" s="134" t="s">
        <v>453</v>
      </c>
      <c r="G246" s="135" t="s">
        <v>454</v>
      </c>
      <c r="H246" s="136">
        <v>1</v>
      </c>
      <c r="I246" s="137"/>
      <c r="J246" s="138">
        <f>ROUND(I246*H246,2)</f>
        <v>0</v>
      </c>
      <c r="K246" s="139"/>
      <c r="L246" s="32"/>
      <c r="M246" s="140" t="s">
        <v>19</v>
      </c>
      <c r="N246" s="141" t="s">
        <v>44</v>
      </c>
      <c r="P246" s="142">
        <f>O246*H246</f>
        <v>0</v>
      </c>
      <c r="Q246" s="142">
        <v>0</v>
      </c>
      <c r="R246" s="142">
        <f>Q246*H246</f>
        <v>0</v>
      </c>
      <c r="S246" s="142">
        <v>0</v>
      </c>
      <c r="T246" s="143">
        <f>S246*H246</f>
        <v>0</v>
      </c>
      <c r="AR246" s="144" t="s">
        <v>431</v>
      </c>
      <c r="AT246" s="144" t="s">
        <v>142</v>
      </c>
      <c r="AU246" s="144" t="s">
        <v>81</v>
      </c>
      <c r="AY246" s="17" t="s">
        <v>140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7" t="s">
        <v>77</v>
      </c>
      <c r="BK246" s="145">
        <f>ROUND(I246*H246,2)</f>
        <v>0</v>
      </c>
      <c r="BL246" s="17" t="s">
        <v>431</v>
      </c>
      <c r="BM246" s="144" t="s">
        <v>455</v>
      </c>
    </row>
    <row r="247" spans="2:65" s="1" customFormat="1" ht="11.25">
      <c r="B247" s="32"/>
      <c r="D247" s="146" t="s">
        <v>148</v>
      </c>
      <c r="F247" s="147" t="s">
        <v>456</v>
      </c>
      <c r="I247" s="148"/>
      <c r="L247" s="32"/>
      <c r="M247" s="182"/>
      <c r="N247" s="183"/>
      <c r="O247" s="183"/>
      <c r="P247" s="183"/>
      <c r="Q247" s="183"/>
      <c r="R247" s="183"/>
      <c r="S247" s="183"/>
      <c r="T247" s="184"/>
      <c r="AT247" s="17" t="s">
        <v>148</v>
      </c>
      <c r="AU247" s="17" t="s">
        <v>81</v>
      </c>
    </row>
    <row r="248" spans="2:65" s="1" customFormat="1" ht="6.95" customHeight="1">
      <c r="B248" s="41"/>
      <c r="C248" s="42"/>
      <c r="D248" s="42"/>
      <c r="E248" s="42"/>
      <c r="F248" s="42"/>
      <c r="G248" s="42"/>
      <c r="H248" s="42"/>
      <c r="I248" s="42"/>
      <c r="J248" s="42"/>
      <c r="K248" s="42"/>
      <c r="L248" s="32"/>
    </row>
  </sheetData>
  <sheetProtection algorithmName="SHA-512" hashValue="T5NEfhNzB5Gu/sV1tTj4NBcvG9hAnVcw7G7w0pbnwQeG9faCHluM6UVHKujiqx2jmTOCtNaapRCaGzJlTv+/jA==" saltValue="oDN/MXQGq9G6g0oQGHZsuE7o+SiH+CmoP7Po9ZF0GoqTWGnF/JUtmZy1g44Yr/PYrutKwMZ2/FZGImcoCmcCxA==" spinCount="100000" sheet="1" objects="1" scenarios="1" formatColumns="0" formatRows="0" autoFilter="0"/>
  <autoFilter ref="C90:K247" xr:uid="{00000000-0009-0000-0000-000005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500-000000000000}"/>
    <hyperlink ref="F101" r:id="rId2" xr:uid="{00000000-0004-0000-0500-000001000000}"/>
    <hyperlink ref="F105" r:id="rId3" xr:uid="{00000000-0004-0000-0500-000002000000}"/>
    <hyperlink ref="F108" r:id="rId4" xr:uid="{00000000-0004-0000-0500-000003000000}"/>
    <hyperlink ref="F111" r:id="rId5" xr:uid="{00000000-0004-0000-0500-000004000000}"/>
    <hyperlink ref="F151" r:id="rId6" xr:uid="{00000000-0004-0000-0500-000005000000}"/>
    <hyperlink ref="F165" r:id="rId7" xr:uid="{00000000-0004-0000-0500-000006000000}"/>
    <hyperlink ref="F168" r:id="rId8" xr:uid="{00000000-0004-0000-0500-000007000000}"/>
    <hyperlink ref="F172" r:id="rId9" xr:uid="{00000000-0004-0000-0500-000008000000}"/>
    <hyperlink ref="F177" r:id="rId10" xr:uid="{00000000-0004-0000-0500-000009000000}"/>
    <hyperlink ref="F180" r:id="rId11" xr:uid="{00000000-0004-0000-0500-00000A000000}"/>
    <hyperlink ref="F183" r:id="rId12" xr:uid="{00000000-0004-0000-0500-00000B000000}"/>
    <hyperlink ref="F187" r:id="rId13" xr:uid="{00000000-0004-0000-0500-00000C000000}"/>
    <hyperlink ref="F196" r:id="rId14" xr:uid="{00000000-0004-0000-0500-00000D000000}"/>
    <hyperlink ref="F201" r:id="rId15" xr:uid="{00000000-0004-0000-0500-00000E000000}"/>
    <hyperlink ref="F206" r:id="rId16" xr:uid="{00000000-0004-0000-0500-00000F000000}"/>
    <hyperlink ref="F210" r:id="rId17" xr:uid="{00000000-0004-0000-0500-000010000000}"/>
    <hyperlink ref="F213" r:id="rId18" xr:uid="{00000000-0004-0000-0500-000011000000}"/>
    <hyperlink ref="F216" r:id="rId19" xr:uid="{00000000-0004-0000-0500-000012000000}"/>
    <hyperlink ref="F238" r:id="rId20" xr:uid="{00000000-0004-0000-0500-000013000000}"/>
    <hyperlink ref="F241" r:id="rId21" xr:uid="{00000000-0004-0000-0500-000014000000}"/>
    <hyperlink ref="F243" r:id="rId22" xr:uid="{00000000-0004-0000-0500-000015000000}"/>
    <hyperlink ref="F247" r:id="rId23" xr:uid="{00000000-0004-0000-0500-00001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4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2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98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>
      <c r="B4" s="20"/>
      <c r="D4" s="21" t="s">
        <v>105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21" t="str">
        <f>'Rekapitulace stavby'!K6</f>
        <v>Výsadba části LBC7 a části LBC9 v k.ú. Hrabětice</v>
      </c>
      <c r="F7" s="322"/>
      <c r="G7" s="322"/>
      <c r="H7" s="322"/>
      <c r="L7" s="20"/>
    </row>
    <row r="8" spans="2:46" ht="12" customHeight="1">
      <c r="B8" s="20"/>
      <c r="D8" s="27" t="s">
        <v>106</v>
      </c>
      <c r="L8" s="20"/>
    </row>
    <row r="9" spans="2:46" s="1" customFormat="1" ht="16.5" customHeight="1">
      <c r="B9" s="32"/>
      <c r="E9" s="321" t="s">
        <v>499</v>
      </c>
      <c r="F9" s="323"/>
      <c r="G9" s="323"/>
      <c r="H9" s="323"/>
      <c r="L9" s="32"/>
    </row>
    <row r="10" spans="2:46" s="1" customFormat="1" ht="12" customHeight="1">
      <c r="B10" s="32"/>
      <c r="D10" s="27" t="s">
        <v>457</v>
      </c>
      <c r="L10" s="32"/>
    </row>
    <row r="11" spans="2:46" s="1" customFormat="1" ht="16.5" customHeight="1">
      <c r="B11" s="32"/>
      <c r="E11" s="285" t="s">
        <v>593</v>
      </c>
      <c r="F11" s="323"/>
      <c r="G11" s="323"/>
      <c r="H11" s="323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9. 5. 2025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108</v>
      </c>
      <c r="I17" s="27" t="s">
        <v>29</v>
      </c>
      <c r="J17" s="25" t="s">
        <v>30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24" t="str">
        <f>'Rekapitulace stavby'!E14</f>
        <v>Vyplň údaj</v>
      </c>
      <c r="F20" s="291"/>
      <c r="G20" s="291"/>
      <c r="H20" s="29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33</v>
      </c>
      <c r="I22" s="27" t="s">
        <v>26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 </v>
      </c>
      <c r="I23" s="27" t="s">
        <v>29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36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29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37</v>
      </c>
      <c r="L28" s="32"/>
    </row>
    <row r="29" spans="2:12" s="7" customFormat="1" ht="16.5" customHeight="1">
      <c r="B29" s="91"/>
      <c r="E29" s="296" t="s">
        <v>19</v>
      </c>
      <c r="F29" s="296"/>
      <c r="G29" s="296"/>
      <c r="H29" s="296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39</v>
      </c>
      <c r="J32" s="63">
        <f>ROUND(J87,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41</v>
      </c>
      <c r="I34" s="35" t="s">
        <v>40</v>
      </c>
      <c r="J34" s="35" t="s">
        <v>42</v>
      </c>
      <c r="L34" s="32"/>
    </row>
    <row r="35" spans="2:12" s="1" customFormat="1" ht="14.45" customHeight="1">
      <c r="B35" s="32"/>
      <c r="D35" s="52" t="s">
        <v>43</v>
      </c>
      <c r="E35" s="27" t="s">
        <v>44</v>
      </c>
      <c r="F35" s="83">
        <f>ROUND((SUM(BE87:BE119)),  2)</f>
        <v>0</v>
      </c>
      <c r="I35" s="93">
        <v>0.21</v>
      </c>
      <c r="J35" s="83">
        <f>ROUND(((SUM(BE87:BE119))*I35),  2)</f>
        <v>0</v>
      </c>
      <c r="L35" s="32"/>
    </row>
    <row r="36" spans="2:12" s="1" customFormat="1" ht="14.45" customHeight="1">
      <c r="B36" s="32"/>
      <c r="E36" s="27" t="s">
        <v>45</v>
      </c>
      <c r="F36" s="83">
        <f>ROUND((SUM(BF87:BF119)),  2)</f>
        <v>0</v>
      </c>
      <c r="I36" s="93">
        <v>0.12</v>
      </c>
      <c r="J36" s="83">
        <f>ROUND(((SUM(BF87:BF119))*I36),  2)</f>
        <v>0</v>
      </c>
      <c r="L36" s="32"/>
    </row>
    <row r="37" spans="2:12" s="1" customFormat="1" ht="14.45" hidden="1" customHeight="1">
      <c r="B37" s="32"/>
      <c r="E37" s="27" t="s">
        <v>46</v>
      </c>
      <c r="F37" s="83">
        <f>ROUND((SUM(BG87:BG119)),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47</v>
      </c>
      <c r="F38" s="83">
        <f>ROUND((SUM(BH87:BH119)),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48</v>
      </c>
      <c r="F39" s="83">
        <f>ROUND((SUM(BI87:BI119)),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49</v>
      </c>
      <c r="E41" s="54"/>
      <c r="F41" s="54"/>
      <c r="G41" s="96" t="s">
        <v>50</v>
      </c>
      <c r="H41" s="97" t="s">
        <v>51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109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321" t="str">
        <f>E7</f>
        <v>Výsadba části LBC7 a části LBC9 v k.ú. Hrabětice</v>
      </c>
      <c r="F50" s="322"/>
      <c r="G50" s="322"/>
      <c r="H50" s="322"/>
      <c r="L50" s="32"/>
    </row>
    <row r="51" spans="2:47" ht="12" customHeight="1">
      <c r="B51" s="20"/>
      <c r="C51" s="27" t="s">
        <v>106</v>
      </c>
      <c r="L51" s="20"/>
    </row>
    <row r="52" spans="2:47" s="1" customFormat="1" ht="16.5" customHeight="1">
      <c r="B52" s="32"/>
      <c r="E52" s="321" t="s">
        <v>499</v>
      </c>
      <c r="F52" s="323"/>
      <c r="G52" s="323"/>
      <c r="H52" s="323"/>
      <c r="L52" s="32"/>
    </row>
    <row r="53" spans="2:47" s="1" customFormat="1" ht="12" customHeight="1">
      <c r="B53" s="32"/>
      <c r="C53" s="27" t="s">
        <v>457</v>
      </c>
      <c r="L53" s="32"/>
    </row>
    <row r="54" spans="2:47" s="1" customFormat="1" ht="16.5" customHeight="1">
      <c r="B54" s="32"/>
      <c r="E54" s="285" t="str">
        <f>E11</f>
        <v>2-1 - LBC9  následná péče 1.rok</v>
      </c>
      <c r="F54" s="323"/>
      <c r="G54" s="323"/>
      <c r="H54" s="323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Hrabětice</v>
      </c>
      <c r="I56" s="27" t="s">
        <v>23</v>
      </c>
      <c r="J56" s="49" t="str">
        <f>IF(J14="","",J14)</f>
        <v>9. 5. 2025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>ČŘ-SPÚ</v>
      </c>
      <c r="I58" s="27" t="s">
        <v>33</v>
      </c>
      <c r="J58" s="30" t="str">
        <f>E23</f>
        <v xml:space="preserve"> </v>
      </c>
      <c r="L58" s="32"/>
    </row>
    <row r="59" spans="2:47" s="1" customFormat="1" ht="15.2" customHeight="1">
      <c r="B59" s="32"/>
      <c r="C59" s="27" t="s">
        <v>31</v>
      </c>
      <c r="F59" s="25" t="str">
        <f>IF(E20="","",E20)</f>
        <v>Vyplň údaj</v>
      </c>
      <c r="I59" s="27" t="s">
        <v>36</v>
      </c>
      <c r="J59" s="30" t="str">
        <f>E26</f>
        <v xml:space="preserve"> 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110</v>
      </c>
      <c r="D61" s="94"/>
      <c r="E61" s="94"/>
      <c r="F61" s="94"/>
      <c r="G61" s="94"/>
      <c r="H61" s="94"/>
      <c r="I61" s="94"/>
      <c r="J61" s="101" t="s">
        <v>111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71</v>
      </c>
      <c r="J63" s="63">
        <f>J87</f>
        <v>0</v>
      </c>
      <c r="L63" s="32"/>
      <c r="AU63" s="17" t="s">
        <v>112</v>
      </c>
    </row>
    <row r="64" spans="2:47" s="8" customFormat="1" ht="24.95" customHeight="1">
      <c r="B64" s="103"/>
      <c r="D64" s="104" t="s">
        <v>113</v>
      </c>
      <c r="E64" s="105"/>
      <c r="F64" s="105"/>
      <c r="G64" s="105"/>
      <c r="H64" s="105"/>
      <c r="I64" s="105"/>
      <c r="J64" s="106">
        <f>J88</f>
        <v>0</v>
      </c>
      <c r="L64" s="103"/>
    </row>
    <row r="65" spans="2:12" s="9" customFormat="1" ht="19.899999999999999" customHeight="1">
      <c r="B65" s="107"/>
      <c r="D65" s="108" t="s">
        <v>594</v>
      </c>
      <c r="E65" s="109"/>
      <c r="F65" s="109"/>
      <c r="G65" s="109"/>
      <c r="H65" s="109"/>
      <c r="I65" s="109"/>
      <c r="J65" s="110">
        <f>J89</f>
        <v>0</v>
      </c>
      <c r="L65" s="107"/>
    </row>
    <row r="66" spans="2:12" s="1" customFormat="1" ht="21.75" customHeight="1">
      <c r="B66" s="32"/>
      <c r="L66" s="32"/>
    </row>
    <row r="67" spans="2:12" s="1" customFormat="1" ht="6.95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5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>
      <c r="B72" s="32"/>
      <c r="C72" s="21" t="s">
        <v>125</v>
      </c>
      <c r="L72" s="32"/>
    </row>
    <row r="73" spans="2:12" s="1" customFormat="1" ht="6.95" customHeight="1">
      <c r="B73" s="32"/>
      <c r="L73" s="32"/>
    </row>
    <row r="74" spans="2:12" s="1" customFormat="1" ht="12" customHeight="1">
      <c r="B74" s="32"/>
      <c r="C74" s="27" t="s">
        <v>16</v>
      </c>
      <c r="L74" s="32"/>
    </row>
    <row r="75" spans="2:12" s="1" customFormat="1" ht="16.5" customHeight="1">
      <c r="B75" s="32"/>
      <c r="E75" s="321" t="str">
        <f>E7</f>
        <v>Výsadba části LBC7 a části LBC9 v k.ú. Hrabětice</v>
      </c>
      <c r="F75" s="322"/>
      <c r="G75" s="322"/>
      <c r="H75" s="322"/>
      <c r="L75" s="32"/>
    </row>
    <row r="76" spans="2:12" ht="12" customHeight="1">
      <c r="B76" s="20"/>
      <c r="C76" s="27" t="s">
        <v>106</v>
      </c>
      <c r="L76" s="20"/>
    </row>
    <row r="77" spans="2:12" s="1" customFormat="1" ht="16.5" customHeight="1">
      <c r="B77" s="32"/>
      <c r="E77" s="321" t="s">
        <v>499</v>
      </c>
      <c r="F77" s="323"/>
      <c r="G77" s="323"/>
      <c r="H77" s="323"/>
      <c r="L77" s="32"/>
    </row>
    <row r="78" spans="2:12" s="1" customFormat="1" ht="12" customHeight="1">
      <c r="B78" s="32"/>
      <c r="C78" s="27" t="s">
        <v>457</v>
      </c>
      <c r="L78" s="32"/>
    </row>
    <row r="79" spans="2:12" s="1" customFormat="1" ht="16.5" customHeight="1">
      <c r="B79" s="32"/>
      <c r="E79" s="285" t="str">
        <f>E11</f>
        <v>2-1 - LBC9  následná péče 1.rok</v>
      </c>
      <c r="F79" s="323"/>
      <c r="G79" s="323"/>
      <c r="H79" s="323"/>
      <c r="L79" s="32"/>
    </row>
    <row r="80" spans="2:12" s="1" customFormat="1" ht="6.95" customHeight="1">
      <c r="B80" s="32"/>
      <c r="L80" s="32"/>
    </row>
    <row r="81" spans="2:65" s="1" customFormat="1" ht="12" customHeight="1">
      <c r="B81" s="32"/>
      <c r="C81" s="27" t="s">
        <v>21</v>
      </c>
      <c r="F81" s="25" t="str">
        <f>F14</f>
        <v>Hrabětice</v>
      </c>
      <c r="I81" s="27" t="s">
        <v>23</v>
      </c>
      <c r="J81" s="49" t="str">
        <f>IF(J14="","",J14)</f>
        <v>9. 5. 2025</v>
      </c>
      <c r="L81" s="32"/>
    </row>
    <row r="82" spans="2:65" s="1" customFormat="1" ht="6.95" customHeight="1">
      <c r="B82" s="32"/>
      <c r="L82" s="32"/>
    </row>
    <row r="83" spans="2:65" s="1" customFormat="1" ht="15.2" customHeight="1">
      <c r="B83" s="32"/>
      <c r="C83" s="27" t="s">
        <v>25</v>
      </c>
      <c r="F83" s="25" t="str">
        <f>E17</f>
        <v>ČŘ-SPÚ</v>
      </c>
      <c r="I83" s="27" t="s">
        <v>33</v>
      </c>
      <c r="J83" s="30" t="str">
        <f>E23</f>
        <v xml:space="preserve"> </v>
      </c>
      <c r="L83" s="32"/>
    </row>
    <row r="84" spans="2:65" s="1" customFormat="1" ht="15.2" customHeight="1">
      <c r="B84" s="32"/>
      <c r="C84" s="27" t="s">
        <v>31</v>
      </c>
      <c r="F84" s="25" t="str">
        <f>IF(E20="","",E20)</f>
        <v>Vyplň údaj</v>
      </c>
      <c r="I84" s="27" t="s">
        <v>36</v>
      </c>
      <c r="J84" s="30" t="str">
        <f>E26</f>
        <v xml:space="preserve"> 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11"/>
      <c r="C86" s="112" t="s">
        <v>126</v>
      </c>
      <c r="D86" s="113" t="s">
        <v>58</v>
      </c>
      <c r="E86" s="113" t="s">
        <v>54</v>
      </c>
      <c r="F86" s="113" t="s">
        <v>55</v>
      </c>
      <c r="G86" s="113" t="s">
        <v>127</v>
      </c>
      <c r="H86" s="113" t="s">
        <v>128</v>
      </c>
      <c r="I86" s="113" t="s">
        <v>129</v>
      </c>
      <c r="J86" s="114" t="s">
        <v>111</v>
      </c>
      <c r="K86" s="115" t="s">
        <v>130</v>
      </c>
      <c r="L86" s="111"/>
      <c r="M86" s="56" t="s">
        <v>19</v>
      </c>
      <c r="N86" s="57" t="s">
        <v>43</v>
      </c>
      <c r="O86" s="57" t="s">
        <v>131</v>
      </c>
      <c r="P86" s="57" t="s">
        <v>132</v>
      </c>
      <c r="Q86" s="57" t="s">
        <v>133</v>
      </c>
      <c r="R86" s="57" t="s">
        <v>134</v>
      </c>
      <c r="S86" s="57" t="s">
        <v>135</v>
      </c>
      <c r="T86" s="58" t="s">
        <v>136</v>
      </c>
    </row>
    <row r="87" spans="2:65" s="1" customFormat="1" ht="22.9" customHeight="1">
      <c r="B87" s="32"/>
      <c r="C87" s="61" t="s">
        <v>137</v>
      </c>
      <c r="J87" s="116">
        <f>BK87</f>
        <v>0</v>
      </c>
      <c r="L87" s="32"/>
      <c r="M87" s="59"/>
      <c r="N87" s="50"/>
      <c r="O87" s="50"/>
      <c r="P87" s="117">
        <f>P88</f>
        <v>0</v>
      </c>
      <c r="Q87" s="50"/>
      <c r="R87" s="117">
        <f>R88</f>
        <v>3.8880000000000003</v>
      </c>
      <c r="S87" s="50"/>
      <c r="T87" s="118">
        <f>T88</f>
        <v>0</v>
      </c>
      <c r="AT87" s="17" t="s">
        <v>72</v>
      </c>
      <c r="AU87" s="17" t="s">
        <v>112</v>
      </c>
      <c r="BK87" s="119">
        <f>BK88</f>
        <v>0</v>
      </c>
    </row>
    <row r="88" spans="2:65" s="11" customFormat="1" ht="25.9" customHeight="1">
      <c r="B88" s="120"/>
      <c r="D88" s="121" t="s">
        <v>72</v>
      </c>
      <c r="E88" s="122" t="s">
        <v>138</v>
      </c>
      <c r="F88" s="122" t="s">
        <v>139</v>
      </c>
      <c r="I88" s="123"/>
      <c r="J88" s="124">
        <f>BK88</f>
        <v>0</v>
      </c>
      <c r="L88" s="120"/>
      <c r="M88" s="125"/>
      <c r="P88" s="126">
        <f>P89</f>
        <v>0</v>
      </c>
      <c r="R88" s="126">
        <f>R89</f>
        <v>3.8880000000000003</v>
      </c>
      <c r="T88" s="127">
        <f>T89</f>
        <v>0</v>
      </c>
      <c r="AR88" s="121" t="s">
        <v>77</v>
      </c>
      <c r="AT88" s="128" t="s">
        <v>72</v>
      </c>
      <c r="AU88" s="128" t="s">
        <v>73</v>
      </c>
      <c r="AY88" s="121" t="s">
        <v>140</v>
      </c>
      <c r="BK88" s="129">
        <f>BK89</f>
        <v>0</v>
      </c>
    </row>
    <row r="89" spans="2:65" s="11" customFormat="1" ht="22.9" customHeight="1">
      <c r="B89" s="120"/>
      <c r="D89" s="121" t="s">
        <v>72</v>
      </c>
      <c r="E89" s="130" t="s">
        <v>96</v>
      </c>
      <c r="F89" s="130" t="s">
        <v>97</v>
      </c>
      <c r="I89" s="123"/>
      <c r="J89" s="131">
        <f>BK89</f>
        <v>0</v>
      </c>
      <c r="L89" s="120"/>
      <c r="M89" s="125"/>
      <c r="P89" s="126">
        <f>SUM(P90:P119)</f>
        <v>0</v>
      </c>
      <c r="R89" s="126">
        <f>SUM(R90:R119)</f>
        <v>3.8880000000000003</v>
      </c>
      <c r="T89" s="127">
        <f>SUM(T90:T119)</f>
        <v>0</v>
      </c>
      <c r="AR89" s="121" t="s">
        <v>77</v>
      </c>
      <c r="AT89" s="128" t="s">
        <v>72</v>
      </c>
      <c r="AU89" s="128" t="s">
        <v>77</v>
      </c>
      <c r="AY89" s="121" t="s">
        <v>140</v>
      </c>
      <c r="BK89" s="129">
        <f>SUM(BK90:BK119)</f>
        <v>0</v>
      </c>
    </row>
    <row r="90" spans="2:65" s="1" customFormat="1" ht="16.5" customHeight="1">
      <c r="B90" s="32"/>
      <c r="C90" s="132" t="s">
        <v>77</v>
      </c>
      <c r="D90" s="132" t="s">
        <v>142</v>
      </c>
      <c r="E90" s="133" t="s">
        <v>461</v>
      </c>
      <c r="F90" s="134" t="s">
        <v>462</v>
      </c>
      <c r="G90" s="135" t="s">
        <v>145</v>
      </c>
      <c r="H90" s="136">
        <v>40212</v>
      </c>
      <c r="I90" s="137"/>
      <c r="J90" s="138">
        <f>ROUND(I90*H90,2)</f>
        <v>0</v>
      </c>
      <c r="K90" s="139"/>
      <c r="L90" s="32"/>
      <c r="M90" s="140" t="s">
        <v>19</v>
      </c>
      <c r="N90" s="141" t="s">
        <v>44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146</v>
      </c>
      <c r="AT90" s="144" t="s">
        <v>142</v>
      </c>
      <c r="AU90" s="144" t="s">
        <v>81</v>
      </c>
      <c r="AY90" s="17" t="s">
        <v>140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7" t="s">
        <v>77</v>
      </c>
      <c r="BK90" s="145">
        <f>ROUND(I90*H90,2)</f>
        <v>0</v>
      </c>
      <c r="BL90" s="17" t="s">
        <v>146</v>
      </c>
      <c r="BM90" s="144" t="s">
        <v>595</v>
      </c>
    </row>
    <row r="91" spans="2:65" s="1" customFormat="1" ht="11.25">
      <c r="B91" s="32"/>
      <c r="D91" s="146" t="s">
        <v>148</v>
      </c>
      <c r="F91" s="147" t="s">
        <v>464</v>
      </c>
      <c r="I91" s="148"/>
      <c r="L91" s="32"/>
      <c r="M91" s="149"/>
      <c r="T91" s="53"/>
      <c r="AT91" s="17" t="s">
        <v>148</v>
      </c>
      <c r="AU91" s="17" t="s">
        <v>81</v>
      </c>
    </row>
    <row r="92" spans="2:65" s="12" customFormat="1" ht="11.25">
      <c r="B92" s="150"/>
      <c r="D92" s="151" t="s">
        <v>150</v>
      </c>
      <c r="E92" s="152" t="s">
        <v>19</v>
      </c>
      <c r="F92" s="153" t="s">
        <v>596</v>
      </c>
      <c r="H92" s="154">
        <v>40212</v>
      </c>
      <c r="I92" s="155"/>
      <c r="L92" s="150"/>
      <c r="M92" s="156"/>
      <c r="T92" s="157"/>
      <c r="AT92" s="152" t="s">
        <v>150</v>
      </c>
      <c r="AU92" s="152" t="s">
        <v>81</v>
      </c>
      <c r="AV92" s="12" t="s">
        <v>81</v>
      </c>
      <c r="AW92" s="12" t="s">
        <v>35</v>
      </c>
      <c r="AX92" s="12" t="s">
        <v>77</v>
      </c>
      <c r="AY92" s="152" t="s">
        <v>140</v>
      </c>
    </row>
    <row r="93" spans="2:65" s="13" customFormat="1" ht="11.25">
      <c r="B93" s="158"/>
      <c r="D93" s="151" t="s">
        <v>150</v>
      </c>
      <c r="E93" s="159" t="s">
        <v>19</v>
      </c>
      <c r="F93" s="160" t="s">
        <v>597</v>
      </c>
      <c r="H93" s="159" t="s">
        <v>19</v>
      </c>
      <c r="I93" s="161"/>
      <c r="L93" s="158"/>
      <c r="M93" s="162"/>
      <c r="T93" s="163"/>
      <c r="AT93" s="159" t="s">
        <v>150</v>
      </c>
      <c r="AU93" s="159" t="s">
        <v>81</v>
      </c>
      <c r="AV93" s="13" t="s">
        <v>77</v>
      </c>
      <c r="AW93" s="13" t="s">
        <v>35</v>
      </c>
      <c r="AX93" s="13" t="s">
        <v>73</v>
      </c>
      <c r="AY93" s="159" t="s">
        <v>140</v>
      </c>
    </row>
    <row r="94" spans="2:65" s="1" customFormat="1" ht="16.5" customHeight="1">
      <c r="B94" s="32"/>
      <c r="C94" s="132" t="s">
        <v>81</v>
      </c>
      <c r="D94" s="132" t="s">
        <v>142</v>
      </c>
      <c r="E94" s="133" t="s">
        <v>310</v>
      </c>
      <c r="F94" s="134" t="s">
        <v>311</v>
      </c>
      <c r="G94" s="135" t="s">
        <v>145</v>
      </c>
      <c r="H94" s="136">
        <v>194.4</v>
      </c>
      <c r="I94" s="137"/>
      <c r="J94" s="138">
        <f>ROUND(I94*H94,2)</f>
        <v>0</v>
      </c>
      <c r="K94" s="139"/>
      <c r="L94" s="32"/>
      <c r="M94" s="140" t="s">
        <v>19</v>
      </c>
      <c r="N94" s="141" t="s">
        <v>44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146</v>
      </c>
      <c r="AT94" s="144" t="s">
        <v>142</v>
      </c>
      <c r="AU94" s="144" t="s">
        <v>81</v>
      </c>
      <c r="AY94" s="17" t="s">
        <v>140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7" t="s">
        <v>77</v>
      </c>
      <c r="BK94" s="145">
        <f>ROUND(I94*H94,2)</f>
        <v>0</v>
      </c>
      <c r="BL94" s="17" t="s">
        <v>146</v>
      </c>
      <c r="BM94" s="144" t="s">
        <v>598</v>
      </c>
    </row>
    <row r="95" spans="2:65" s="1" customFormat="1" ht="11.25">
      <c r="B95" s="32"/>
      <c r="D95" s="146" t="s">
        <v>148</v>
      </c>
      <c r="F95" s="147" t="s">
        <v>313</v>
      </c>
      <c r="I95" s="148"/>
      <c r="L95" s="32"/>
      <c r="M95" s="149"/>
      <c r="T95" s="53"/>
      <c r="AT95" s="17" t="s">
        <v>148</v>
      </c>
      <c r="AU95" s="17" t="s">
        <v>81</v>
      </c>
    </row>
    <row r="96" spans="2:65" s="12" customFormat="1" ht="11.25">
      <c r="B96" s="150"/>
      <c r="D96" s="151" t="s">
        <v>150</v>
      </c>
      <c r="E96" s="152" t="s">
        <v>19</v>
      </c>
      <c r="F96" s="153" t="s">
        <v>599</v>
      </c>
      <c r="H96" s="154">
        <v>194.4</v>
      </c>
      <c r="I96" s="155"/>
      <c r="L96" s="150"/>
      <c r="M96" s="156"/>
      <c r="T96" s="157"/>
      <c r="AT96" s="152" t="s">
        <v>150</v>
      </c>
      <c r="AU96" s="152" t="s">
        <v>81</v>
      </c>
      <c r="AV96" s="12" t="s">
        <v>81</v>
      </c>
      <c r="AW96" s="12" t="s">
        <v>35</v>
      </c>
      <c r="AX96" s="12" t="s">
        <v>77</v>
      </c>
      <c r="AY96" s="152" t="s">
        <v>140</v>
      </c>
    </row>
    <row r="97" spans="2:65" s="13" customFormat="1" ht="11.25">
      <c r="B97" s="158"/>
      <c r="D97" s="151" t="s">
        <v>150</v>
      </c>
      <c r="E97" s="159" t="s">
        <v>19</v>
      </c>
      <c r="F97" s="160" t="s">
        <v>469</v>
      </c>
      <c r="H97" s="159" t="s">
        <v>19</v>
      </c>
      <c r="I97" s="161"/>
      <c r="L97" s="158"/>
      <c r="M97" s="162"/>
      <c r="T97" s="163"/>
      <c r="AT97" s="159" t="s">
        <v>150</v>
      </c>
      <c r="AU97" s="159" t="s">
        <v>81</v>
      </c>
      <c r="AV97" s="13" t="s">
        <v>77</v>
      </c>
      <c r="AW97" s="13" t="s">
        <v>35</v>
      </c>
      <c r="AX97" s="13" t="s">
        <v>73</v>
      </c>
      <c r="AY97" s="159" t="s">
        <v>140</v>
      </c>
    </row>
    <row r="98" spans="2:65" s="1" customFormat="1" ht="16.5" customHeight="1">
      <c r="B98" s="32"/>
      <c r="C98" s="164" t="s">
        <v>160</v>
      </c>
      <c r="D98" s="164" t="s">
        <v>153</v>
      </c>
      <c r="E98" s="165" t="s">
        <v>316</v>
      </c>
      <c r="F98" s="166" t="s">
        <v>317</v>
      </c>
      <c r="G98" s="167" t="s">
        <v>318</v>
      </c>
      <c r="H98" s="168">
        <v>19.440000000000001</v>
      </c>
      <c r="I98" s="169"/>
      <c r="J98" s="170">
        <f>ROUND(I98*H98,2)</f>
        <v>0</v>
      </c>
      <c r="K98" s="171"/>
      <c r="L98" s="172"/>
      <c r="M98" s="173" t="s">
        <v>19</v>
      </c>
      <c r="N98" s="174" t="s">
        <v>44</v>
      </c>
      <c r="P98" s="142">
        <f>O98*H98</f>
        <v>0</v>
      </c>
      <c r="Q98" s="142">
        <v>0.2</v>
      </c>
      <c r="R98" s="142">
        <f>Q98*H98</f>
        <v>3.8880000000000003</v>
      </c>
      <c r="S98" s="142">
        <v>0</v>
      </c>
      <c r="T98" s="143">
        <f>S98*H98</f>
        <v>0</v>
      </c>
      <c r="AR98" s="144" t="s">
        <v>157</v>
      </c>
      <c r="AT98" s="144" t="s">
        <v>153</v>
      </c>
      <c r="AU98" s="144" t="s">
        <v>81</v>
      </c>
      <c r="AY98" s="17" t="s">
        <v>140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7" t="s">
        <v>77</v>
      </c>
      <c r="BK98" s="145">
        <f>ROUND(I98*H98,2)</f>
        <v>0</v>
      </c>
      <c r="BL98" s="17" t="s">
        <v>146</v>
      </c>
      <c r="BM98" s="144" t="s">
        <v>600</v>
      </c>
    </row>
    <row r="99" spans="2:65" s="12" customFormat="1" ht="11.25">
      <c r="B99" s="150"/>
      <c r="D99" s="151" t="s">
        <v>150</v>
      </c>
      <c r="E99" s="152" t="s">
        <v>19</v>
      </c>
      <c r="F99" s="153" t="s">
        <v>601</v>
      </c>
      <c r="H99" s="154">
        <v>19.440000000000001</v>
      </c>
      <c r="I99" s="155"/>
      <c r="L99" s="150"/>
      <c r="M99" s="156"/>
      <c r="T99" s="157"/>
      <c r="AT99" s="152" t="s">
        <v>150</v>
      </c>
      <c r="AU99" s="152" t="s">
        <v>81</v>
      </c>
      <c r="AV99" s="12" t="s">
        <v>81</v>
      </c>
      <c r="AW99" s="12" t="s">
        <v>35</v>
      </c>
      <c r="AX99" s="12" t="s">
        <v>77</v>
      </c>
      <c r="AY99" s="152" t="s">
        <v>140</v>
      </c>
    </row>
    <row r="100" spans="2:65" s="1" customFormat="1" ht="21.75" customHeight="1">
      <c r="B100" s="32"/>
      <c r="C100" s="132" t="s">
        <v>146</v>
      </c>
      <c r="D100" s="132" t="s">
        <v>142</v>
      </c>
      <c r="E100" s="133" t="s">
        <v>472</v>
      </c>
      <c r="F100" s="134" t="s">
        <v>473</v>
      </c>
      <c r="G100" s="135" t="s">
        <v>474</v>
      </c>
      <c r="H100" s="136">
        <v>58.96</v>
      </c>
      <c r="I100" s="137"/>
      <c r="J100" s="138">
        <f>ROUND(I100*H100,2)</f>
        <v>0</v>
      </c>
      <c r="K100" s="139"/>
      <c r="L100" s="32"/>
      <c r="M100" s="140" t="s">
        <v>19</v>
      </c>
      <c r="N100" s="141" t="s">
        <v>44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146</v>
      </c>
      <c r="AT100" s="144" t="s">
        <v>142</v>
      </c>
      <c r="AU100" s="144" t="s">
        <v>81</v>
      </c>
      <c r="AY100" s="17" t="s">
        <v>140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7" t="s">
        <v>77</v>
      </c>
      <c r="BK100" s="145">
        <f>ROUND(I100*H100,2)</f>
        <v>0</v>
      </c>
      <c r="BL100" s="17" t="s">
        <v>146</v>
      </c>
      <c r="BM100" s="144" t="s">
        <v>602</v>
      </c>
    </row>
    <row r="101" spans="2:65" s="1" customFormat="1" ht="11.25">
      <c r="B101" s="32"/>
      <c r="D101" s="146" t="s">
        <v>148</v>
      </c>
      <c r="F101" s="147" t="s">
        <v>476</v>
      </c>
      <c r="I101" s="148"/>
      <c r="L101" s="32"/>
      <c r="M101" s="149"/>
      <c r="T101" s="53"/>
      <c r="AT101" s="17" t="s">
        <v>148</v>
      </c>
      <c r="AU101" s="17" t="s">
        <v>81</v>
      </c>
    </row>
    <row r="102" spans="2:65" s="12" customFormat="1" ht="11.25">
      <c r="B102" s="150"/>
      <c r="D102" s="151" t="s">
        <v>150</v>
      </c>
      <c r="E102" s="152" t="s">
        <v>19</v>
      </c>
      <c r="F102" s="153" t="s">
        <v>603</v>
      </c>
      <c r="H102" s="154">
        <v>58.96</v>
      </c>
      <c r="I102" s="155"/>
      <c r="L102" s="150"/>
      <c r="M102" s="156"/>
      <c r="T102" s="157"/>
      <c r="AT102" s="152" t="s">
        <v>150</v>
      </c>
      <c r="AU102" s="152" t="s">
        <v>81</v>
      </c>
      <c r="AV102" s="12" t="s">
        <v>81</v>
      </c>
      <c r="AW102" s="12" t="s">
        <v>35</v>
      </c>
      <c r="AX102" s="12" t="s">
        <v>77</v>
      </c>
      <c r="AY102" s="152" t="s">
        <v>140</v>
      </c>
    </row>
    <row r="103" spans="2:65" s="13" customFormat="1" ht="11.25">
      <c r="B103" s="158"/>
      <c r="D103" s="151" t="s">
        <v>150</v>
      </c>
      <c r="E103" s="159" t="s">
        <v>19</v>
      </c>
      <c r="F103" s="160" t="s">
        <v>604</v>
      </c>
      <c r="H103" s="159" t="s">
        <v>19</v>
      </c>
      <c r="I103" s="161"/>
      <c r="L103" s="158"/>
      <c r="M103" s="162"/>
      <c r="T103" s="163"/>
      <c r="AT103" s="159" t="s">
        <v>150</v>
      </c>
      <c r="AU103" s="159" t="s">
        <v>81</v>
      </c>
      <c r="AV103" s="13" t="s">
        <v>77</v>
      </c>
      <c r="AW103" s="13" t="s">
        <v>35</v>
      </c>
      <c r="AX103" s="13" t="s">
        <v>73</v>
      </c>
      <c r="AY103" s="159" t="s">
        <v>140</v>
      </c>
    </row>
    <row r="104" spans="2:65" s="1" customFormat="1" ht="16.5" customHeight="1">
      <c r="B104" s="32"/>
      <c r="C104" s="132" t="s">
        <v>173</v>
      </c>
      <c r="D104" s="132" t="s">
        <v>142</v>
      </c>
      <c r="E104" s="133" t="s">
        <v>322</v>
      </c>
      <c r="F104" s="134" t="s">
        <v>323</v>
      </c>
      <c r="G104" s="135" t="s">
        <v>241</v>
      </c>
      <c r="H104" s="136">
        <v>2948</v>
      </c>
      <c r="I104" s="137"/>
      <c r="J104" s="138">
        <f>ROUND(I104*H104,2)</f>
        <v>0</v>
      </c>
      <c r="K104" s="139"/>
      <c r="L104" s="32"/>
      <c r="M104" s="140" t="s">
        <v>19</v>
      </c>
      <c r="N104" s="141" t="s">
        <v>44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146</v>
      </c>
      <c r="AT104" s="144" t="s">
        <v>142</v>
      </c>
      <c r="AU104" s="144" t="s">
        <v>81</v>
      </c>
      <c r="AY104" s="17" t="s">
        <v>140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7" t="s">
        <v>77</v>
      </c>
      <c r="BK104" s="145">
        <f>ROUND(I104*H104,2)</f>
        <v>0</v>
      </c>
      <c r="BL104" s="17" t="s">
        <v>146</v>
      </c>
      <c r="BM104" s="144" t="s">
        <v>605</v>
      </c>
    </row>
    <row r="105" spans="2:65" s="1" customFormat="1" ht="11.25">
      <c r="B105" s="32"/>
      <c r="D105" s="146" t="s">
        <v>148</v>
      </c>
      <c r="F105" s="147" t="s">
        <v>325</v>
      </c>
      <c r="I105" s="148"/>
      <c r="L105" s="32"/>
      <c r="M105" s="149"/>
      <c r="T105" s="53"/>
      <c r="AT105" s="17" t="s">
        <v>148</v>
      </c>
      <c r="AU105" s="17" t="s">
        <v>81</v>
      </c>
    </row>
    <row r="106" spans="2:65" s="12" customFormat="1" ht="11.25">
      <c r="B106" s="150"/>
      <c r="D106" s="151" t="s">
        <v>150</v>
      </c>
      <c r="E106" s="152" t="s">
        <v>19</v>
      </c>
      <c r="F106" s="153" t="s">
        <v>606</v>
      </c>
      <c r="H106" s="154">
        <v>2948</v>
      </c>
      <c r="I106" s="155"/>
      <c r="L106" s="150"/>
      <c r="M106" s="156"/>
      <c r="T106" s="157"/>
      <c r="AT106" s="152" t="s">
        <v>150</v>
      </c>
      <c r="AU106" s="152" t="s">
        <v>81</v>
      </c>
      <c r="AV106" s="12" t="s">
        <v>81</v>
      </c>
      <c r="AW106" s="12" t="s">
        <v>35</v>
      </c>
      <c r="AX106" s="12" t="s">
        <v>77</v>
      </c>
      <c r="AY106" s="152" t="s">
        <v>140</v>
      </c>
    </row>
    <row r="107" spans="2:65" s="13" customFormat="1" ht="11.25">
      <c r="B107" s="158"/>
      <c r="D107" s="151" t="s">
        <v>150</v>
      </c>
      <c r="E107" s="159" t="s">
        <v>19</v>
      </c>
      <c r="F107" s="160" t="s">
        <v>481</v>
      </c>
      <c r="H107" s="159" t="s">
        <v>19</v>
      </c>
      <c r="I107" s="161"/>
      <c r="L107" s="158"/>
      <c r="M107" s="162"/>
      <c r="T107" s="163"/>
      <c r="AT107" s="159" t="s">
        <v>150</v>
      </c>
      <c r="AU107" s="159" t="s">
        <v>81</v>
      </c>
      <c r="AV107" s="13" t="s">
        <v>77</v>
      </c>
      <c r="AW107" s="13" t="s">
        <v>35</v>
      </c>
      <c r="AX107" s="13" t="s">
        <v>73</v>
      </c>
      <c r="AY107" s="159" t="s">
        <v>140</v>
      </c>
    </row>
    <row r="108" spans="2:65" s="1" customFormat="1" ht="16.5" customHeight="1">
      <c r="B108" s="32"/>
      <c r="C108" s="164" t="s">
        <v>178</v>
      </c>
      <c r="D108" s="164" t="s">
        <v>153</v>
      </c>
      <c r="E108" s="165" t="s">
        <v>328</v>
      </c>
      <c r="F108" s="166" t="s">
        <v>329</v>
      </c>
      <c r="G108" s="167" t="s">
        <v>187</v>
      </c>
      <c r="H108" s="168">
        <v>11.792</v>
      </c>
      <c r="I108" s="169"/>
      <c r="J108" s="170">
        <f>ROUND(I108*H108,2)</f>
        <v>0</v>
      </c>
      <c r="K108" s="171"/>
      <c r="L108" s="172"/>
      <c r="M108" s="173" t="s">
        <v>19</v>
      </c>
      <c r="N108" s="174" t="s">
        <v>44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157</v>
      </c>
      <c r="AT108" s="144" t="s">
        <v>153</v>
      </c>
      <c r="AU108" s="144" t="s">
        <v>81</v>
      </c>
      <c r="AY108" s="17" t="s">
        <v>140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7" t="s">
        <v>77</v>
      </c>
      <c r="BK108" s="145">
        <f>ROUND(I108*H108,2)</f>
        <v>0</v>
      </c>
      <c r="BL108" s="17" t="s">
        <v>146</v>
      </c>
      <c r="BM108" s="144" t="s">
        <v>607</v>
      </c>
    </row>
    <row r="109" spans="2:65" s="12" customFormat="1" ht="11.25">
      <c r="B109" s="150"/>
      <c r="D109" s="151" t="s">
        <v>150</v>
      </c>
      <c r="E109" s="152" t="s">
        <v>19</v>
      </c>
      <c r="F109" s="153" t="s">
        <v>608</v>
      </c>
      <c r="H109" s="154">
        <v>11.792</v>
      </c>
      <c r="I109" s="155"/>
      <c r="L109" s="150"/>
      <c r="M109" s="156"/>
      <c r="T109" s="157"/>
      <c r="AT109" s="152" t="s">
        <v>150</v>
      </c>
      <c r="AU109" s="152" t="s">
        <v>81</v>
      </c>
      <c r="AV109" s="12" t="s">
        <v>81</v>
      </c>
      <c r="AW109" s="12" t="s">
        <v>35</v>
      </c>
      <c r="AX109" s="12" t="s">
        <v>77</v>
      </c>
      <c r="AY109" s="152" t="s">
        <v>140</v>
      </c>
    </row>
    <row r="110" spans="2:65" s="1" customFormat="1" ht="16.5" customHeight="1">
      <c r="B110" s="32"/>
      <c r="C110" s="132" t="s">
        <v>184</v>
      </c>
      <c r="D110" s="132" t="s">
        <v>142</v>
      </c>
      <c r="E110" s="133" t="s">
        <v>333</v>
      </c>
      <c r="F110" s="134" t="s">
        <v>334</v>
      </c>
      <c r="G110" s="135" t="s">
        <v>318</v>
      </c>
      <c r="H110" s="136">
        <v>254.6</v>
      </c>
      <c r="I110" s="137"/>
      <c r="J110" s="138">
        <f>ROUND(I110*H110,2)</f>
        <v>0</v>
      </c>
      <c r="K110" s="139"/>
      <c r="L110" s="32"/>
      <c r="M110" s="140" t="s">
        <v>19</v>
      </c>
      <c r="N110" s="141" t="s">
        <v>44</v>
      </c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44" t="s">
        <v>146</v>
      </c>
      <c r="AT110" s="144" t="s">
        <v>142</v>
      </c>
      <c r="AU110" s="144" t="s">
        <v>81</v>
      </c>
      <c r="AY110" s="17" t="s">
        <v>140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7" t="s">
        <v>77</v>
      </c>
      <c r="BK110" s="145">
        <f>ROUND(I110*H110,2)</f>
        <v>0</v>
      </c>
      <c r="BL110" s="17" t="s">
        <v>146</v>
      </c>
      <c r="BM110" s="144" t="s">
        <v>609</v>
      </c>
    </row>
    <row r="111" spans="2:65" s="1" customFormat="1" ht="11.25">
      <c r="B111" s="32"/>
      <c r="D111" s="146" t="s">
        <v>148</v>
      </c>
      <c r="F111" s="147" t="s">
        <v>336</v>
      </c>
      <c r="I111" s="148"/>
      <c r="L111" s="32"/>
      <c r="M111" s="149"/>
      <c r="T111" s="53"/>
      <c r="AT111" s="17" t="s">
        <v>148</v>
      </c>
      <c r="AU111" s="17" t="s">
        <v>81</v>
      </c>
    </row>
    <row r="112" spans="2:65" s="12" customFormat="1" ht="11.25">
      <c r="B112" s="150"/>
      <c r="D112" s="151" t="s">
        <v>150</v>
      </c>
      <c r="E112" s="152" t="s">
        <v>19</v>
      </c>
      <c r="F112" s="153" t="s">
        <v>610</v>
      </c>
      <c r="H112" s="154">
        <v>254.6</v>
      </c>
      <c r="I112" s="155"/>
      <c r="L112" s="150"/>
      <c r="M112" s="156"/>
      <c r="T112" s="157"/>
      <c r="AT112" s="152" t="s">
        <v>150</v>
      </c>
      <c r="AU112" s="152" t="s">
        <v>81</v>
      </c>
      <c r="AV112" s="12" t="s">
        <v>81</v>
      </c>
      <c r="AW112" s="12" t="s">
        <v>35</v>
      </c>
      <c r="AX112" s="12" t="s">
        <v>77</v>
      </c>
      <c r="AY112" s="152" t="s">
        <v>140</v>
      </c>
    </row>
    <row r="113" spans="2:65" s="13" customFormat="1" ht="11.25">
      <c r="B113" s="158"/>
      <c r="D113" s="151" t="s">
        <v>150</v>
      </c>
      <c r="E113" s="159" t="s">
        <v>19</v>
      </c>
      <c r="F113" s="160" t="s">
        <v>611</v>
      </c>
      <c r="H113" s="159" t="s">
        <v>19</v>
      </c>
      <c r="I113" s="161"/>
      <c r="L113" s="158"/>
      <c r="M113" s="162"/>
      <c r="T113" s="163"/>
      <c r="AT113" s="159" t="s">
        <v>150</v>
      </c>
      <c r="AU113" s="159" t="s">
        <v>81</v>
      </c>
      <c r="AV113" s="13" t="s">
        <v>77</v>
      </c>
      <c r="AW113" s="13" t="s">
        <v>35</v>
      </c>
      <c r="AX113" s="13" t="s">
        <v>73</v>
      </c>
      <c r="AY113" s="159" t="s">
        <v>140</v>
      </c>
    </row>
    <row r="114" spans="2:65" s="13" customFormat="1" ht="11.25">
      <c r="B114" s="158"/>
      <c r="D114" s="151" t="s">
        <v>150</v>
      </c>
      <c r="E114" s="159" t="s">
        <v>19</v>
      </c>
      <c r="F114" s="160" t="s">
        <v>486</v>
      </c>
      <c r="H114" s="159" t="s">
        <v>19</v>
      </c>
      <c r="I114" s="161"/>
      <c r="L114" s="158"/>
      <c r="M114" s="162"/>
      <c r="T114" s="163"/>
      <c r="AT114" s="159" t="s">
        <v>150</v>
      </c>
      <c r="AU114" s="159" t="s">
        <v>81</v>
      </c>
      <c r="AV114" s="13" t="s">
        <v>77</v>
      </c>
      <c r="AW114" s="13" t="s">
        <v>35</v>
      </c>
      <c r="AX114" s="13" t="s">
        <v>73</v>
      </c>
      <c r="AY114" s="159" t="s">
        <v>140</v>
      </c>
    </row>
    <row r="115" spans="2:65" s="1" customFormat="1" ht="16.5" customHeight="1">
      <c r="B115" s="32"/>
      <c r="C115" s="132" t="s">
        <v>157</v>
      </c>
      <c r="D115" s="132" t="s">
        <v>142</v>
      </c>
      <c r="E115" s="133" t="s">
        <v>341</v>
      </c>
      <c r="F115" s="134" t="s">
        <v>342</v>
      </c>
      <c r="G115" s="135" t="s">
        <v>318</v>
      </c>
      <c r="H115" s="136">
        <v>254.6</v>
      </c>
      <c r="I115" s="137"/>
      <c r="J115" s="138">
        <f>ROUND(I115*H115,2)</f>
        <v>0</v>
      </c>
      <c r="K115" s="139"/>
      <c r="L115" s="32"/>
      <c r="M115" s="140" t="s">
        <v>19</v>
      </c>
      <c r="N115" s="141" t="s">
        <v>44</v>
      </c>
      <c r="P115" s="142">
        <f>O115*H115</f>
        <v>0</v>
      </c>
      <c r="Q115" s="142">
        <v>0</v>
      </c>
      <c r="R115" s="142">
        <f>Q115*H115</f>
        <v>0</v>
      </c>
      <c r="S115" s="142">
        <v>0</v>
      </c>
      <c r="T115" s="143">
        <f>S115*H115</f>
        <v>0</v>
      </c>
      <c r="AR115" s="144" t="s">
        <v>146</v>
      </c>
      <c r="AT115" s="144" t="s">
        <v>142</v>
      </c>
      <c r="AU115" s="144" t="s">
        <v>81</v>
      </c>
      <c r="AY115" s="17" t="s">
        <v>140</v>
      </c>
      <c r="BE115" s="145">
        <f>IF(N115="základní",J115,0)</f>
        <v>0</v>
      </c>
      <c r="BF115" s="145">
        <f>IF(N115="snížená",J115,0)</f>
        <v>0</v>
      </c>
      <c r="BG115" s="145">
        <f>IF(N115="zákl. přenesená",J115,0)</f>
        <v>0</v>
      </c>
      <c r="BH115" s="145">
        <f>IF(N115="sníž. přenesená",J115,0)</f>
        <v>0</v>
      </c>
      <c r="BI115" s="145">
        <f>IF(N115="nulová",J115,0)</f>
        <v>0</v>
      </c>
      <c r="BJ115" s="17" t="s">
        <v>77</v>
      </c>
      <c r="BK115" s="145">
        <f>ROUND(I115*H115,2)</f>
        <v>0</v>
      </c>
      <c r="BL115" s="17" t="s">
        <v>146</v>
      </c>
      <c r="BM115" s="144" t="s">
        <v>612</v>
      </c>
    </row>
    <row r="116" spans="2:65" s="1" customFormat="1" ht="11.25">
      <c r="B116" s="32"/>
      <c r="D116" s="146" t="s">
        <v>148</v>
      </c>
      <c r="F116" s="147" t="s">
        <v>344</v>
      </c>
      <c r="I116" s="148"/>
      <c r="L116" s="32"/>
      <c r="M116" s="149"/>
      <c r="T116" s="53"/>
      <c r="AT116" s="17" t="s">
        <v>148</v>
      </c>
      <c r="AU116" s="17" t="s">
        <v>81</v>
      </c>
    </row>
    <row r="117" spans="2:65" s="1" customFormat="1" ht="16.5" customHeight="1">
      <c r="B117" s="32"/>
      <c r="C117" s="132" t="s">
        <v>215</v>
      </c>
      <c r="D117" s="132" t="s">
        <v>142</v>
      </c>
      <c r="E117" s="133" t="s">
        <v>347</v>
      </c>
      <c r="F117" s="134" t="s">
        <v>348</v>
      </c>
      <c r="G117" s="135" t="s">
        <v>318</v>
      </c>
      <c r="H117" s="136">
        <v>1527.6</v>
      </c>
      <c r="I117" s="137"/>
      <c r="J117" s="138">
        <f>ROUND(I117*H117,2)</f>
        <v>0</v>
      </c>
      <c r="K117" s="139"/>
      <c r="L117" s="32"/>
      <c r="M117" s="140" t="s">
        <v>19</v>
      </c>
      <c r="N117" s="141" t="s">
        <v>44</v>
      </c>
      <c r="P117" s="142">
        <f>O117*H117</f>
        <v>0</v>
      </c>
      <c r="Q117" s="142">
        <v>0</v>
      </c>
      <c r="R117" s="142">
        <f>Q117*H117</f>
        <v>0</v>
      </c>
      <c r="S117" s="142">
        <v>0</v>
      </c>
      <c r="T117" s="143">
        <f>S117*H117</f>
        <v>0</v>
      </c>
      <c r="AR117" s="144" t="s">
        <v>146</v>
      </c>
      <c r="AT117" s="144" t="s">
        <v>142</v>
      </c>
      <c r="AU117" s="144" t="s">
        <v>81</v>
      </c>
      <c r="AY117" s="17" t="s">
        <v>140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7" t="s">
        <v>77</v>
      </c>
      <c r="BK117" s="145">
        <f>ROUND(I117*H117,2)</f>
        <v>0</v>
      </c>
      <c r="BL117" s="17" t="s">
        <v>146</v>
      </c>
      <c r="BM117" s="144" t="s">
        <v>613</v>
      </c>
    </row>
    <row r="118" spans="2:65" s="1" customFormat="1" ht="11.25">
      <c r="B118" s="32"/>
      <c r="D118" s="146" t="s">
        <v>148</v>
      </c>
      <c r="F118" s="147" t="s">
        <v>350</v>
      </c>
      <c r="I118" s="148"/>
      <c r="L118" s="32"/>
      <c r="M118" s="149"/>
      <c r="T118" s="53"/>
      <c r="AT118" s="17" t="s">
        <v>148</v>
      </c>
      <c r="AU118" s="17" t="s">
        <v>81</v>
      </c>
    </row>
    <row r="119" spans="2:65" s="12" customFormat="1" ht="11.25">
      <c r="B119" s="150"/>
      <c r="D119" s="151" t="s">
        <v>150</v>
      </c>
      <c r="E119" s="152" t="s">
        <v>19</v>
      </c>
      <c r="F119" s="153" t="s">
        <v>614</v>
      </c>
      <c r="H119" s="154">
        <v>1527.6</v>
      </c>
      <c r="I119" s="155"/>
      <c r="L119" s="150"/>
      <c r="M119" s="185"/>
      <c r="N119" s="186"/>
      <c r="O119" s="186"/>
      <c r="P119" s="186"/>
      <c r="Q119" s="186"/>
      <c r="R119" s="186"/>
      <c r="S119" s="186"/>
      <c r="T119" s="187"/>
      <c r="AT119" s="152" t="s">
        <v>150</v>
      </c>
      <c r="AU119" s="152" t="s">
        <v>81</v>
      </c>
      <c r="AV119" s="12" t="s">
        <v>81</v>
      </c>
      <c r="AW119" s="12" t="s">
        <v>35</v>
      </c>
      <c r="AX119" s="12" t="s">
        <v>77</v>
      </c>
      <c r="AY119" s="152" t="s">
        <v>140</v>
      </c>
    </row>
    <row r="120" spans="2:65" s="1" customFormat="1" ht="6.95" customHeight="1"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32"/>
    </row>
  </sheetData>
  <sheetProtection algorithmName="SHA-512" hashValue="lMDTbTmOmmmzuwO/TQ7KRiL8rgzibn3T1Hlf8yzVBtVZoy3Eaa0v8PSYmo2x98B406Vt163qIJoKfEchT0ogXQ==" saltValue="GvhlHiEV4KSVheex4kviWWD8PZkzBiK5AxpJ5k2ov4a2EIbowZZBIb643lSQFar7JT08kixNt9g61RuSy/sVMQ==" spinCount="100000" sheet="1" objects="1" scenarios="1" formatColumns="0" formatRows="0" autoFilter="0"/>
  <autoFilter ref="C86:K119" xr:uid="{00000000-0009-0000-0000-000006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600-000000000000}"/>
    <hyperlink ref="F95" r:id="rId2" xr:uid="{00000000-0004-0000-0600-000001000000}"/>
    <hyperlink ref="F101" r:id="rId3" xr:uid="{00000000-0004-0000-0600-000002000000}"/>
    <hyperlink ref="F105" r:id="rId4" xr:uid="{00000000-0004-0000-0600-000003000000}"/>
    <hyperlink ref="F111" r:id="rId5" xr:uid="{00000000-0004-0000-0600-000004000000}"/>
    <hyperlink ref="F116" r:id="rId6" xr:uid="{00000000-0004-0000-0600-000005000000}"/>
    <hyperlink ref="F118" r:id="rId7" xr:uid="{00000000-0004-0000-06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2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17" t="s">
        <v>101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81</v>
      </c>
    </row>
    <row r="4" spans="2:46" ht="24.95" customHeight="1">
      <c r="B4" s="20"/>
      <c r="D4" s="21" t="s">
        <v>105</v>
      </c>
      <c r="L4" s="20"/>
      <c r="M4" s="90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321" t="str">
        <f>'Rekapitulace stavby'!K6</f>
        <v>Výsadba části LBC7 a části LBC9 v k.ú. Hrabětice</v>
      </c>
      <c r="F7" s="322"/>
      <c r="G7" s="322"/>
      <c r="H7" s="322"/>
      <c r="L7" s="20"/>
    </row>
    <row r="8" spans="2:46" ht="12" customHeight="1">
      <c r="B8" s="20"/>
      <c r="D8" s="27" t="s">
        <v>106</v>
      </c>
      <c r="L8" s="20"/>
    </row>
    <row r="9" spans="2:46" s="1" customFormat="1" ht="16.5" customHeight="1">
      <c r="B9" s="32"/>
      <c r="E9" s="321" t="s">
        <v>499</v>
      </c>
      <c r="F9" s="323"/>
      <c r="G9" s="323"/>
      <c r="H9" s="323"/>
      <c r="L9" s="32"/>
    </row>
    <row r="10" spans="2:46" s="1" customFormat="1" ht="12" customHeight="1">
      <c r="B10" s="32"/>
      <c r="D10" s="27" t="s">
        <v>457</v>
      </c>
      <c r="L10" s="32"/>
    </row>
    <row r="11" spans="2:46" s="1" customFormat="1" ht="16.5" customHeight="1">
      <c r="B11" s="32"/>
      <c r="E11" s="285" t="s">
        <v>615</v>
      </c>
      <c r="F11" s="323"/>
      <c r="G11" s="323"/>
      <c r="H11" s="323"/>
      <c r="L11" s="32"/>
    </row>
    <row r="12" spans="2:46" s="1" customFormat="1" ht="11.25">
      <c r="B12" s="32"/>
      <c r="L12" s="32"/>
    </row>
    <row r="13" spans="2:46" s="1" customFormat="1" ht="12" customHeight="1">
      <c r="B13" s="32"/>
      <c r="D13" s="27" t="s">
        <v>18</v>
      </c>
      <c r="F13" s="25" t="s">
        <v>19</v>
      </c>
      <c r="I13" s="27" t="s">
        <v>20</v>
      </c>
      <c r="J13" s="25" t="s">
        <v>19</v>
      </c>
      <c r="L13" s="32"/>
    </row>
    <row r="14" spans="2:46" s="1" customFormat="1" ht="12" customHeight="1">
      <c r="B14" s="32"/>
      <c r="D14" s="27" t="s">
        <v>21</v>
      </c>
      <c r="F14" s="25" t="s">
        <v>22</v>
      </c>
      <c r="I14" s="27" t="s">
        <v>23</v>
      </c>
      <c r="J14" s="49" t="str">
        <f>'Rekapitulace stavby'!AN8</f>
        <v>9. 5. 2025</v>
      </c>
      <c r="L14" s="32"/>
    </row>
    <row r="15" spans="2:46" s="1" customFormat="1" ht="10.9" customHeight="1">
      <c r="B15" s="32"/>
      <c r="L15" s="32"/>
    </row>
    <row r="16" spans="2:46" s="1" customFormat="1" ht="12" customHeight="1">
      <c r="B16" s="32"/>
      <c r="D16" s="27" t="s">
        <v>25</v>
      </c>
      <c r="I16" s="27" t="s">
        <v>26</v>
      </c>
      <c r="J16" s="25" t="s">
        <v>27</v>
      </c>
      <c r="L16" s="32"/>
    </row>
    <row r="17" spans="2:12" s="1" customFormat="1" ht="18" customHeight="1">
      <c r="B17" s="32"/>
      <c r="E17" s="25" t="s">
        <v>108</v>
      </c>
      <c r="I17" s="27" t="s">
        <v>29</v>
      </c>
      <c r="J17" s="25" t="s">
        <v>30</v>
      </c>
      <c r="L17" s="32"/>
    </row>
    <row r="18" spans="2:12" s="1" customFormat="1" ht="6.95" customHeight="1">
      <c r="B18" s="32"/>
      <c r="L18" s="32"/>
    </row>
    <row r="19" spans="2:12" s="1" customFormat="1" ht="12" customHeight="1">
      <c r="B19" s="32"/>
      <c r="D19" s="27" t="s">
        <v>31</v>
      </c>
      <c r="I19" s="27" t="s">
        <v>26</v>
      </c>
      <c r="J19" s="28" t="str">
        <f>'Rekapitulace stavby'!AN13</f>
        <v>Vyplň údaj</v>
      </c>
      <c r="L19" s="32"/>
    </row>
    <row r="20" spans="2:12" s="1" customFormat="1" ht="18" customHeight="1">
      <c r="B20" s="32"/>
      <c r="E20" s="324" t="str">
        <f>'Rekapitulace stavby'!E14</f>
        <v>Vyplň údaj</v>
      </c>
      <c r="F20" s="291"/>
      <c r="G20" s="291"/>
      <c r="H20" s="291"/>
      <c r="I20" s="27" t="s">
        <v>29</v>
      </c>
      <c r="J20" s="28" t="str">
        <f>'Rekapitulace stavby'!AN14</f>
        <v>Vyplň údaj</v>
      </c>
      <c r="L20" s="32"/>
    </row>
    <row r="21" spans="2:12" s="1" customFormat="1" ht="6.95" customHeight="1">
      <c r="B21" s="32"/>
      <c r="L21" s="32"/>
    </row>
    <row r="22" spans="2:12" s="1" customFormat="1" ht="12" customHeight="1">
      <c r="B22" s="32"/>
      <c r="D22" s="27" t="s">
        <v>33</v>
      </c>
      <c r="I22" s="27" t="s">
        <v>26</v>
      </c>
      <c r="J22" s="25" t="str">
        <f>IF('Rekapitulace stavby'!AN16="","",'Rekapitulace stavby'!AN16)</f>
        <v/>
      </c>
      <c r="L22" s="32"/>
    </row>
    <row r="23" spans="2:12" s="1" customFormat="1" ht="18" customHeight="1">
      <c r="B23" s="32"/>
      <c r="E23" s="25" t="str">
        <f>IF('Rekapitulace stavby'!E17="","",'Rekapitulace stavby'!E17)</f>
        <v xml:space="preserve"> </v>
      </c>
      <c r="I23" s="27" t="s">
        <v>29</v>
      </c>
      <c r="J23" s="25" t="str">
        <f>IF('Rekapitulace stavby'!AN17="","",'Rekapitulace stavby'!AN17)</f>
        <v/>
      </c>
      <c r="L23" s="32"/>
    </row>
    <row r="24" spans="2:12" s="1" customFormat="1" ht="6.95" customHeight="1">
      <c r="B24" s="32"/>
      <c r="L24" s="32"/>
    </row>
    <row r="25" spans="2:12" s="1" customFormat="1" ht="12" customHeight="1">
      <c r="B25" s="32"/>
      <c r="D25" s="27" t="s">
        <v>36</v>
      </c>
      <c r="I25" s="27" t="s">
        <v>26</v>
      </c>
      <c r="J25" s="25" t="str">
        <f>IF('Rekapitulace stavby'!AN19="","",'Rekapitulace stavby'!AN19)</f>
        <v/>
      </c>
      <c r="L25" s="32"/>
    </row>
    <row r="26" spans="2:12" s="1" customFormat="1" ht="18" customHeight="1">
      <c r="B26" s="32"/>
      <c r="E26" s="25" t="str">
        <f>IF('Rekapitulace stavby'!E20="","",'Rekapitulace stavby'!E20)</f>
        <v xml:space="preserve"> </v>
      </c>
      <c r="I26" s="27" t="s">
        <v>29</v>
      </c>
      <c r="J26" s="25" t="str">
        <f>IF('Rekapitulace stavby'!AN20="","",'Rekapitulace stavby'!AN20)</f>
        <v/>
      </c>
      <c r="L26" s="32"/>
    </row>
    <row r="27" spans="2:12" s="1" customFormat="1" ht="6.95" customHeight="1">
      <c r="B27" s="32"/>
      <c r="L27" s="32"/>
    </row>
    <row r="28" spans="2:12" s="1" customFormat="1" ht="12" customHeight="1">
      <c r="B28" s="32"/>
      <c r="D28" s="27" t="s">
        <v>37</v>
      </c>
      <c r="L28" s="32"/>
    </row>
    <row r="29" spans="2:12" s="7" customFormat="1" ht="16.5" customHeight="1">
      <c r="B29" s="91"/>
      <c r="E29" s="296" t="s">
        <v>19</v>
      </c>
      <c r="F29" s="296"/>
      <c r="G29" s="296"/>
      <c r="H29" s="296"/>
      <c r="L29" s="91"/>
    </row>
    <row r="30" spans="2:12" s="1" customFormat="1" ht="6.95" customHeight="1">
      <c r="B30" s="32"/>
      <c r="L30" s="32"/>
    </row>
    <row r="31" spans="2:12" s="1" customFormat="1" ht="6.95" customHeight="1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25.35" customHeight="1">
      <c r="B32" s="32"/>
      <c r="D32" s="92" t="s">
        <v>39</v>
      </c>
      <c r="J32" s="63">
        <f>ROUND(J87, 2)</f>
        <v>0</v>
      </c>
      <c r="L32" s="32"/>
    </row>
    <row r="33" spans="2:12" s="1" customFormat="1" ht="6.95" customHeight="1">
      <c r="B33" s="32"/>
      <c r="D33" s="50"/>
      <c r="E33" s="50"/>
      <c r="F33" s="50"/>
      <c r="G33" s="50"/>
      <c r="H33" s="50"/>
      <c r="I33" s="50"/>
      <c r="J33" s="50"/>
      <c r="K33" s="50"/>
      <c r="L33" s="32"/>
    </row>
    <row r="34" spans="2:12" s="1" customFormat="1" ht="14.45" customHeight="1">
      <c r="B34" s="32"/>
      <c r="F34" s="35" t="s">
        <v>41</v>
      </c>
      <c r="I34" s="35" t="s">
        <v>40</v>
      </c>
      <c r="J34" s="35" t="s">
        <v>42</v>
      </c>
      <c r="L34" s="32"/>
    </row>
    <row r="35" spans="2:12" s="1" customFormat="1" ht="14.45" customHeight="1">
      <c r="B35" s="32"/>
      <c r="D35" s="52" t="s">
        <v>43</v>
      </c>
      <c r="E35" s="27" t="s">
        <v>44</v>
      </c>
      <c r="F35" s="83">
        <f>ROUND((SUM(BE87:BE119)),  2)</f>
        <v>0</v>
      </c>
      <c r="I35" s="93">
        <v>0.21</v>
      </c>
      <c r="J35" s="83">
        <f>ROUND(((SUM(BE87:BE119))*I35),  2)</f>
        <v>0</v>
      </c>
      <c r="L35" s="32"/>
    </row>
    <row r="36" spans="2:12" s="1" customFormat="1" ht="14.45" customHeight="1">
      <c r="B36" s="32"/>
      <c r="E36" s="27" t="s">
        <v>45</v>
      </c>
      <c r="F36" s="83">
        <f>ROUND((SUM(BF87:BF119)),  2)</f>
        <v>0</v>
      </c>
      <c r="I36" s="93">
        <v>0.12</v>
      </c>
      <c r="J36" s="83">
        <f>ROUND(((SUM(BF87:BF119))*I36),  2)</f>
        <v>0</v>
      </c>
      <c r="L36" s="32"/>
    </row>
    <row r="37" spans="2:12" s="1" customFormat="1" ht="14.45" hidden="1" customHeight="1">
      <c r="B37" s="32"/>
      <c r="E37" s="27" t="s">
        <v>46</v>
      </c>
      <c r="F37" s="83">
        <f>ROUND((SUM(BG87:BG119)),  2)</f>
        <v>0</v>
      </c>
      <c r="I37" s="93">
        <v>0.21</v>
      </c>
      <c r="J37" s="83">
        <f>0</f>
        <v>0</v>
      </c>
      <c r="L37" s="32"/>
    </row>
    <row r="38" spans="2:12" s="1" customFormat="1" ht="14.45" hidden="1" customHeight="1">
      <c r="B38" s="32"/>
      <c r="E38" s="27" t="s">
        <v>47</v>
      </c>
      <c r="F38" s="83">
        <f>ROUND((SUM(BH87:BH119)),  2)</f>
        <v>0</v>
      </c>
      <c r="I38" s="93">
        <v>0.12</v>
      </c>
      <c r="J38" s="83">
        <f>0</f>
        <v>0</v>
      </c>
      <c r="L38" s="32"/>
    </row>
    <row r="39" spans="2:12" s="1" customFormat="1" ht="14.45" hidden="1" customHeight="1">
      <c r="B39" s="32"/>
      <c r="E39" s="27" t="s">
        <v>48</v>
      </c>
      <c r="F39" s="83">
        <f>ROUND((SUM(BI87:BI119)),  2)</f>
        <v>0</v>
      </c>
      <c r="I39" s="93">
        <v>0</v>
      </c>
      <c r="J39" s="83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4"/>
      <c r="D41" s="95" t="s">
        <v>49</v>
      </c>
      <c r="E41" s="54"/>
      <c r="F41" s="54"/>
      <c r="G41" s="96" t="s">
        <v>50</v>
      </c>
      <c r="H41" s="97" t="s">
        <v>51</v>
      </c>
      <c r="I41" s="54"/>
      <c r="J41" s="98">
        <f>SUM(J32:J39)</f>
        <v>0</v>
      </c>
      <c r="K41" s="99"/>
      <c r="L41" s="32"/>
    </row>
    <row r="42" spans="2:12" s="1" customFormat="1" ht="14.45" customHeight="1">
      <c r="B42" s="41"/>
      <c r="C42" s="42"/>
      <c r="D42" s="42"/>
      <c r="E42" s="42"/>
      <c r="F42" s="42"/>
      <c r="G42" s="42"/>
      <c r="H42" s="42"/>
      <c r="I42" s="42"/>
      <c r="J42" s="42"/>
      <c r="K42" s="42"/>
      <c r="L42" s="32"/>
    </row>
    <row r="46" spans="2:12" s="1" customFormat="1" ht="6.95" customHeight="1">
      <c r="B46" s="43"/>
      <c r="C46" s="44"/>
      <c r="D46" s="44"/>
      <c r="E46" s="44"/>
      <c r="F46" s="44"/>
      <c r="G46" s="44"/>
      <c r="H46" s="44"/>
      <c r="I46" s="44"/>
      <c r="J46" s="44"/>
      <c r="K46" s="44"/>
      <c r="L46" s="32"/>
    </row>
    <row r="47" spans="2:12" s="1" customFormat="1" ht="24.95" customHeight="1">
      <c r="B47" s="32"/>
      <c r="C47" s="21" t="s">
        <v>109</v>
      </c>
      <c r="L47" s="32"/>
    </row>
    <row r="48" spans="2:12" s="1" customFormat="1" ht="6.95" customHeight="1">
      <c r="B48" s="32"/>
      <c r="L48" s="32"/>
    </row>
    <row r="49" spans="2:47" s="1" customFormat="1" ht="12" customHeight="1">
      <c r="B49" s="32"/>
      <c r="C49" s="27" t="s">
        <v>16</v>
      </c>
      <c r="L49" s="32"/>
    </row>
    <row r="50" spans="2:47" s="1" customFormat="1" ht="16.5" customHeight="1">
      <c r="B50" s="32"/>
      <c r="E50" s="321" t="str">
        <f>E7</f>
        <v>Výsadba části LBC7 a části LBC9 v k.ú. Hrabětice</v>
      </c>
      <c r="F50" s="322"/>
      <c r="G50" s="322"/>
      <c r="H50" s="322"/>
      <c r="L50" s="32"/>
    </row>
    <row r="51" spans="2:47" ht="12" customHeight="1">
      <c r="B51" s="20"/>
      <c r="C51" s="27" t="s">
        <v>106</v>
      </c>
      <c r="L51" s="20"/>
    </row>
    <row r="52" spans="2:47" s="1" customFormat="1" ht="16.5" customHeight="1">
      <c r="B52" s="32"/>
      <c r="E52" s="321" t="s">
        <v>499</v>
      </c>
      <c r="F52" s="323"/>
      <c r="G52" s="323"/>
      <c r="H52" s="323"/>
      <c r="L52" s="32"/>
    </row>
    <row r="53" spans="2:47" s="1" customFormat="1" ht="12" customHeight="1">
      <c r="B53" s="32"/>
      <c r="C53" s="27" t="s">
        <v>457</v>
      </c>
      <c r="L53" s="32"/>
    </row>
    <row r="54" spans="2:47" s="1" customFormat="1" ht="16.5" customHeight="1">
      <c r="B54" s="32"/>
      <c r="E54" s="285" t="str">
        <f>E11</f>
        <v>2-2 - LBC9  následná péče 2.rok</v>
      </c>
      <c r="F54" s="323"/>
      <c r="G54" s="323"/>
      <c r="H54" s="323"/>
      <c r="L54" s="32"/>
    </row>
    <row r="55" spans="2:47" s="1" customFormat="1" ht="6.95" customHeight="1">
      <c r="B55" s="32"/>
      <c r="L55" s="32"/>
    </row>
    <row r="56" spans="2:47" s="1" customFormat="1" ht="12" customHeight="1">
      <c r="B56" s="32"/>
      <c r="C56" s="27" t="s">
        <v>21</v>
      </c>
      <c r="F56" s="25" t="str">
        <f>F14</f>
        <v>Hrabětice</v>
      </c>
      <c r="I56" s="27" t="s">
        <v>23</v>
      </c>
      <c r="J56" s="49" t="str">
        <f>IF(J14="","",J14)</f>
        <v>9. 5. 2025</v>
      </c>
      <c r="L56" s="32"/>
    </row>
    <row r="57" spans="2:47" s="1" customFormat="1" ht="6.95" customHeight="1">
      <c r="B57" s="32"/>
      <c r="L57" s="32"/>
    </row>
    <row r="58" spans="2:47" s="1" customFormat="1" ht="15.2" customHeight="1">
      <c r="B58" s="32"/>
      <c r="C58" s="27" t="s">
        <v>25</v>
      </c>
      <c r="F58" s="25" t="str">
        <f>E17</f>
        <v>ČŘ-SPÚ</v>
      </c>
      <c r="I58" s="27" t="s">
        <v>33</v>
      </c>
      <c r="J58" s="30" t="str">
        <f>E23</f>
        <v xml:space="preserve"> </v>
      </c>
      <c r="L58" s="32"/>
    </row>
    <row r="59" spans="2:47" s="1" customFormat="1" ht="15.2" customHeight="1">
      <c r="B59" s="32"/>
      <c r="C59" s="27" t="s">
        <v>31</v>
      </c>
      <c r="F59" s="25" t="str">
        <f>IF(E20="","",E20)</f>
        <v>Vyplň údaj</v>
      </c>
      <c r="I59" s="27" t="s">
        <v>36</v>
      </c>
      <c r="J59" s="30" t="str">
        <f>E26</f>
        <v xml:space="preserve"> </v>
      </c>
      <c r="L59" s="32"/>
    </row>
    <row r="60" spans="2:47" s="1" customFormat="1" ht="10.35" customHeight="1">
      <c r="B60" s="32"/>
      <c r="L60" s="32"/>
    </row>
    <row r="61" spans="2:47" s="1" customFormat="1" ht="29.25" customHeight="1">
      <c r="B61" s="32"/>
      <c r="C61" s="100" t="s">
        <v>110</v>
      </c>
      <c r="D61" s="94"/>
      <c r="E61" s="94"/>
      <c r="F61" s="94"/>
      <c r="G61" s="94"/>
      <c r="H61" s="94"/>
      <c r="I61" s="94"/>
      <c r="J61" s="101" t="s">
        <v>111</v>
      </c>
      <c r="K61" s="94"/>
      <c r="L61" s="32"/>
    </row>
    <row r="62" spans="2:47" s="1" customFormat="1" ht="10.35" customHeight="1">
      <c r="B62" s="32"/>
      <c r="L62" s="32"/>
    </row>
    <row r="63" spans="2:47" s="1" customFormat="1" ht="22.9" customHeight="1">
      <c r="B63" s="32"/>
      <c r="C63" s="102" t="s">
        <v>71</v>
      </c>
      <c r="J63" s="63">
        <f>J87</f>
        <v>0</v>
      </c>
      <c r="L63" s="32"/>
      <c r="AU63" s="17" t="s">
        <v>112</v>
      </c>
    </row>
    <row r="64" spans="2:47" s="8" customFormat="1" ht="24.95" customHeight="1">
      <c r="B64" s="103"/>
      <c r="D64" s="104" t="s">
        <v>113</v>
      </c>
      <c r="E64" s="105"/>
      <c r="F64" s="105"/>
      <c r="G64" s="105"/>
      <c r="H64" s="105"/>
      <c r="I64" s="105"/>
      <c r="J64" s="106">
        <f>J88</f>
        <v>0</v>
      </c>
      <c r="L64" s="103"/>
    </row>
    <row r="65" spans="2:12" s="9" customFormat="1" ht="19.899999999999999" customHeight="1">
      <c r="B65" s="107"/>
      <c r="D65" s="108" t="s">
        <v>616</v>
      </c>
      <c r="E65" s="109"/>
      <c r="F65" s="109"/>
      <c r="G65" s="109"/>
      <c r="H65" s="109"/>
      <c r="I65" s="109"/>
      <c r="J65" s="110">
        <f>J89</f>
        <v>0</v>
      </c>
      <c r="L65" s="107"/>
    </row>
    <row r="66" spans="2:12" s="1" customFormat="1" ht="21.75" customHeight="1">
      <c r="B66" s="32"/>
      <c r="L66" s="32"/>
    </row>
    <row r="67" spans="2:12" s="1" customFormat="1" ht="6.95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5" customHeight="1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>
      <c r="B72" s="32"/>
      <c r="C72" s="21" t="s">
        <v>125</v>
      </c>
      <c r="L72" s="32"/>
    </row>
    <row r="73" spans="2:12" s="1" customFormat="1" ht="6.95" customHeight="1">
      <c r="B73" s="32"/>
      <c r="L73" s="32"/>
    </row>
    <row r="74" spans="2:12" s="1" customFormat="1" ht="12" customHeight="1">
      <c r="B74" s="32"/>
      <c r="C74" s="27" t="s">
        <v>16</v>
      </c>
      <c r="L74" s="32"/>
    </row>
    <row r="75" spans="2:12" s="1" customFormat="1" ht="16.5" customHeight="1">
      <c r="B75" s="32"/>
      <c r="E75" s="321" t="str">
        <f>E7</f>
        <v>Výsadba části LBC7 a části LBC9 v k.ú. Hrabětice</v>
      </c>
      <c r="F75" s="322"/>
      <c r="G75" s="322"/>
      <c r="H75" s="322"/>
      <c r="L75" s="32"/>
    </row>
    <row r="76" spans="2:12" ht="12" customHeight="1">
      <c r="B76" s="20"/>
      <c r="C76" s="27" t="s">
        <v>106</v>
      </c>
      <c r="L76" s="20"/>
    </row>
    <row r="77" spans="2:12" s="1" customFormat="1" ht="16.5" customHeight="1">
      <c r="B77" s="32"/>
      <c r="E77" s="321" t="s">
        <v>499</v>
      </c>
      <c r="F77" s="323"/>
      <c r="G77" s="323"/>
      <c r="H77" s="323"/>
      <c r="L77" s="32"/>
    </row>
    <row r="78" spans="2:12" s="1" customFormat="1" ht="12" customHeight="1">
      <c r="B78" s="32"/>
      <c r="C78" s="27" t="s">
        <v>457</v>
      </c>
      <c r="L78" s="32"/>
    </row>
    <row r="79" spans="2:12" s="1" customFormat="1" ht="16.5" customHeight="1">
      <c r="B79" s="32"/>
      <c r="E79" s="285" t="str">
        <f>E11</f>
        <v>2-2 - LBC9  následná péče 2.rok</v>
      </c>
      <c r="F79" s="323"/>
      <c r="G79" s="323"/>
      <c r="H79" s="323"/>
      <c r="L79" s="32"/>
    </row>
    <row r="80" spans="2:12" s="1" customFormat="1" ht="6.95" customHeight="1">
      <c r="B80" s="32"/>
      <c r="L80" s="32"/>
    </row>
    <row r="81" spans="2:65" s="1" customFormat="1" ht="12" customHeight="1">
      <c r="B81" s="32"/>
      <c r="C81" s="27" t="s">
        <v>21</v>
      </c>
      <c r="F81" s="25" t="str">
        <f>F14</f>
        <v>Hrabětice</v>
      </c>
      <c r="I81" s="27" t="s">
        <v>23</v>
      </c>
      <c r="J81" s="49" t="str">
        <f>IF(J14="","",J14)</f>
        <v>9. 5. 2025</v>
      </c>
      <c r="L81" s="32"/>
    </row>
    <row r="82" spans="2:65" s="1" customFormat="1" ht="6.95" customHeight="1">
      <c r="B82" s="32"/>
      <c r="L82" s="32"/>
    </row>
    <row r="83" spans="2:65" s="1" customFormat="1" ht="15.2" customHeight="1">
      <c r="B83" s="32"/>
      <c r="C83" s="27" t="s">
        <v>25</v>
      </c>
      <c r="F83" s="25" t="str">
        <f>E17</f>
        <v>ČŘ-SPÚ</v>
      </c>
      <c r="I83" s="27" t="s">
        <v>33</v>
      </c>
      <c r="J83" s="30" t="str">
        <f>E23</f>
        <v xml:space="preserve"> </v>
      </c>
      <c r="L83" s="32"/>
    </row>
    <row r="84" spans="2:65" s="1" customFormat="1" ht="15.2" customHeight="1">
      <c r="B84" s="32"/>
      <c r="C84" s="27" t="s">
        <v>31</v>
      </c>
      <c r="F84" s="25" t="str">
        <f>IF(E20="","",E20)</f>
        <v>Vyplň údaj</v>
      </c>
      <c r="I84" s="27" t="s">
        <v>36</v>
      </c>
      <c r="J84" s="30" t="str">
        <f>E26</f>
        <v xml:space="preserve"> </v>
      </c>
      <c r="L84" s="32"/>
    </row>
    <row r="85" spans="2:65" s="1" customFormat="1" ht="10.35" customHeight="1">
      <c r="B85" s="32"/>
      <c r="L85" s="32"/>
    </row>
    <row r="86" spans="2:65" s="10" customFormat="1" ht="29.25" customHeight="1">
      <c r="B86" s="111"/>
      <c r="C86" s="112" t="s">
        <v>126</v>
      </c>
      <c r="D86" s="113" t="s">
        <v>58</v>
      </c>
      <c r="E86" s="113" t="s">
        <v>54</v>
      </c>
      <c r="F86" s="113" t="s">
        <v>55</v>
      </c>
      <c r="G86" s="113" t="s">
        <v>127</v>
      </c>
      <c r="H86" s="113" t="s">
        <v>128</v>
      </c>
      <c r="I86" s="113" t="s">
        <v>129</v>
      </c>
      <c r="J86" s="114" t="s">
        <v>111</v>
      </c>
      <c r="K86" s="115" t="s">
        <v>130</v>
      </c>
      <c r="L86" s="111"/>
      <c r="M86" s="56" t="s">
        <v>19</v>
      </c>
      <c r="N86" s="57" t="s">
        <v>43</v>
      </c>
      <c r="O86" s="57" t="s">
        <v>131</v>
      </c>
      <c r="P86" s="57" t="s">
        <v>132</v>
      </c>
      <c r="Q86" s="57" t="s">
        <v>133</v>
      </c>
      <c r="R86" s="57" t="s">
        <v>134</v>
      </c>
      <c r="S86" s="57" t="s">
        <v>135</v>
      </c>
      <c r="T86" s="58" t="s">
        <v>136</v>
      </c>
    </row>
    <row r="87" spans="2:65" s="1" customFormat="1" ht="22.9" customHeight="1">
      <c r="B87" s="32"/>
      <c r="C87" s="61" t="s">
        <v>137</v>
      </c>
      <c r="J87" s="116">
        <f>BK87</f>
        <v>0</v>
      </c>
      <c r="L87" s="32"/>
      <c r="M87" s="59"/>
      <c r="N87" s="50"/>
      <c r="O87" s="50"/>
      <c r="P87" s="117">
        <f>P88</f>
        <v>0</v>
      </c>
      <c r="Q87" s="50"/>
      <c r="R87" s="117">
        <f>R88</f>
        <v>3.8880000000000003</v>
      </c>
      <c r="S87" s="50"/>
      <c r="T87" s="118">
        <f>T88</f>
        <v>0</v>
      </c>
      <c r="AT87" s="17" t="s">
        <v>72</v>
      </c>
      <c r="AU87" s="17" t="s">
        <v>112</v>
      </c>
      <c r="BK87" s="119">
        <f>BK88</f>
        <v>0</v>
      </c>
    </row>
    <row r="88" spans="2:65" s="11" customFormat="1" ht="25.9" customHeight="1">
      <c r="B88" s="120"/>
      <c r="D88" s="121" t="s">
        <v>72</v>
      </c>
      <c r="E88" s="122" t="s">
        <v>138</v>
      </c>
      <c r="F88" s="122" t="s">
        <v>139</v>
      </c>
      <c r="I88" s="123"/>
      <c r="J88" s="124">
        <f>BK88</f>
        <v>0</v>
      </c>
      <c r="L88" s="120"/>
      <c r="M88" s="125"/>
      <c r="P88" s="126">
        <f>P89</f>
        <v>0</v>
      </c>
      <c r="R88" s="126">
        <f>R89</f>
        <v>3.8880000000000003</v>
      </c>
      <c r="T88" s="127">
        <f>T89</f>
        <v>0</v>
      </c>
      <c r="AR88" s="121" t="s">
        <v>77</v>
      </c>
      <c r="AT88" s="128" t="s">
        <v>72</v>
      </c>
      <c r="AU88" s="128" t="s">
        <v>73</v>
      </c>
      <c r="AY88" s="121" t="s">
        <v>140</v>
      </c>
      <c r="BK88" s="129">
        <f>BK89</f>
        <v>0</v>
      </c>
    </row>
    <row r="89" spans="2:65" s="11" customFormat="1" ht="22.9" customHeight="1">
      <c r="B89" s="120"/>
      <c r="D89" s="121" t="s">
        <v>72</v>
      </c>
      <c r="E89" s="130" t="s">
        <v>99</v>
      </c>
      <c r="F89" s="130" t="s">
        <v>100</v>
      </c>
      <c r="I89" s="123"/>
      <c r="J89" s="131">
        <f>BK89</f>
        <v>0</v>
      </c>
      <c r="L89" s="120"/>
      <c r="M89" s="125"/>
      <c r="P89" s="126">
        <f>SUM(P90:P119)</f>
        <v>0</v>
      </c>
      <c r="R89" s="126">
        <f>SUM(R90:R119)</f>
        <v>3.8880000000000003</v>
      </c>
      <c r="T89" s="127">
        <f>SUM(T90:T119)</f>
        <v>0</v>
      </c>
      <c r="AR89" s="121" t="s">
        <v>77</v>
      </c>
      <c r="AT89" s="128" t="s">
        <v>72</v>
      </c>
      <c r="AU89" s="128" t="s">
        <v>77</v>
      </c>
      <c r="AY89" s="121" t="s">
        <v>140</v>
      </c>
      <c r="BK89" s="129">
        <f>SUM(BK90:BK119)</f>
        <v>0</v>
      </c>
    </row>
    <row r="90" spans="2:65" s="1" customFormat="1" ht="16.5" customHeight="1">
      <c r="B90" s="32"/>
      <c r="C90" s="132" t="s">
        <v>77</v>
      </c>
      <c r="D90" s="132" t="s">
        <v>142</v>
      </c>
      <c r="E90" s="133" t="s">
        <v>461</v>
      </c>
      <c r="F90" s="134" t="s">
        <v>462</v>
      </c>
      <c r="G90" s="135" t="s">
        <v>145</v>
      </c>
      <c r="H90" s="136">
        <v>26808</v>
      </c>
      <c r="I90" s="137"/>
      <c r="J90" s="138">
        <f>ROUND(I90*H90,2)</f>
        <v>0</v>
      </c>
      <c r="K90" s="139"/>
      <c r="L90" s="32"/>
      <c r="M90" s="140" t="s">
        <v>19</v>
      </c>
      <c r="N90" s="141" t="s">
        <v>44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146</v>
      </c>
      <c r="AT90" s="144" t="s">
        <v>142</v>
      </c>
      <c r="AU90" s="144" t="s">
        <v>81</v>
      </c>
      <c r="AY90" s="17" t="s">
        <v>140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7" t="s">
        <v>77</v>
      </c>
      <c r="BK90" s="145">
        <f>ROUND(I90*H90,2)</f>
        <v>0</v>
      </c>
      <c r="BL90" s="17" t="s">
        <v>146</v>
      </c>
      <c r="BM90" s="144" t="s">
        <v>595</v>
      </c>
    </row>
    <row r="91" spans="2:65" s="1" customFormat="1" ht="11.25">
      <c r="B91" s="32"/>
      <c r="D91" s="146" t="s">
        <v>148</v>
      </c>
      <c r="F91" s="147" t="s">
        <v>464</v>
      </c>
      <c r="I91" s="148"/>
      <c r="L91" s="32"/>
      <c r="M91" s="149"/>
      <c r="T91" s="53"/>
      <c r="AT91" s="17" t="s">
        <v>148</v>
      </c>
      <c r="AU91" s="17" t="s">
        <v>81</v>
      </c>
    </row>
    <row r="92" spans="2:65" s="12" customFormat="1" ht="11.25">
      <c r="B92" s="150"/>
      <c r="D92" s="151" t="s">
        <v>150</v>
      </c>
      <c r="E92" s="152" t="s">
        <v>19</v>
      </c>
      <c r="F92" s="153" t="s">
        <v>617</v>
      </c>
      <c r="H92" s="154">
        <v>26808</v>
      </c>
      <c r="I92" s="155"/>
      <c r="L92" s="150"/>
      <c r="M92" s="156"/>
      <c r="T92" s="157"/>
      <c r="AT92" s="152" t="s">
        <v>150</v>
      </c>
      <c r="AU92" s="152" t="s">
        <v>81</v>
      </c>
      <c r="AV92" s="12" t="s">
        <v>81</v>
      </c>
      <c r="AW92" s="12" t="s">
        <v>35</v>
      </c>
      <c r="AX92" s="12" t="s">
        <v>77</v>
      </c>
      <c r="AY92" s="152" t="s">
        <v>140</v>
      </c>
    </row>
    <row r="93" spans="2:65" s="13" customFormat="1" ht="11.25">
      <c r="B93" s="158"/>
      <c r="D93" s="151" t="s">
        <v>150</v>
      </c>
      <c r="E93" s="159" t="s">
        <v>19</v>
      </c>
      <c r="F93" s="160" t="s">
        <v>494</v>
      </c>
      <c r="H93" s="159" t="s">
        <v>19</v>
      </c>
      <c r="I93" s="161"/>
      <c r="L93" s="158"/>
      <c r="M93" s="162"/>
      <c r="T93" s="163"/>
      <c r="AT93" s="159" t="s">
        <v>150</v>
      </c>
      <c r="AU93" s="159" t="s">
        <v>81</v>
      </c>
      <c r="AV93" s="13" t="s">
        <v>77</v>
      </c>
      <c r="AW93" s="13" t="s">
        <v>35</v>
      </c>
      <c r="AX93" s="13" t="s">
        <v>73</v>
      </c>
      <c r="AY93" s="159" t="s">
        <v>140</v>
      </c>
    </row>
    <row r="94" spans="2:65" s="1" customFormat="1" ht="16.5" customHeight="1">
      <c r="B94" s="32"/>
      <c r="C94" s="132" t="s">
        <v>81</v>
      </c>
      <c r="D94" s="132" t="s">
        <v>142</v>
      </c>
      <c r="E94" s="133" t="s">
        <v>310</v>
      </c>
      <c r="F94" s="134" t="s">
        <v>311</v>
      </c>
      <c r="G94" s="135" t="s">
        <v>145</v>
      </c>
      <c r="H94" s="136">
        <v>194.4</v>
      </c>
      <c r="I94" s="137"/>
      <c r="J94" s="138">
        <f>ROUND(I94*H94,2)</f>
        <v>0</v>
      </c>
      <c r="K94" s="139"/>
      <c r="L94" s="32"/>
      <c r="M94" s="140" t="s">
        <v>19</v>
      </c>
      <c r="N94" s="141" t="s">
        <v>44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146</v>
      </c>
      <c r="AT94" s="144" t="s">
        <v>142</v>
      </c>
      <c r="AU94" s="144" t="s">
        <v>81</v>
      </c>
      <c r="AY94" s="17" t="s">
        <v>140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7" t="s">
        <v>77</v>
      </c>
      <c r="BK94" s="145">
        <f>ROUND(I94*H94,2)</f>
        <v>0</v>
      </c>
      <c r="BL94" s="17" t="s">
        <v>146</v>
      </c>
      <c r="BM94" s="144" t="s">
        <v>598</v>
      </c>
    </row>
    <row r="95" spans="2:65" s="1" customFormat="1" ht="11.25">
      <c r="B95" s="32"/>
      <c r="D95" s="146" t="s">
        <v>148</v>
      </c>
      <c r="F95" s="147" t="s">
        <v>313</v>
      </c>
      <c r="I95" s="148"/>
      <c r="L95" s="32"/>
      <c r="M95" s="149"/>
      <c r="T95" s="53"/>
      <c r="AT95" s="17" t="s">
        <v>148</v>
      </c>
      <c r="AU95" s="17" t="s">
        <v>81</v>
      </c>
    </row>
    <row r="96" spans="2:65" s="12" customFormat="1" ht="11.25">
      <c r="B96" s="150"/>
      <c r="D96" s="151" t="s">
        <v>150</v>
      </c>
      <c r="E96" s="152" t="s">
        <v>19</v>
      </c>
      <c r="F96" s="153" t="s">
        <v>618</v>
      </c>
      <c r="H96" s="154">
        <v>194.4</v>
      </c>
      <c r="I96" s="155"/>
      <c r="L96" s="150"/>
      <c r="M96" s="156"/>
      <c r="T96" s="157"/>
      <c r="AT96" s="152" t="s">
        <v>150</v>
      </c>
      <c r="AU96" s="152" t="s">
        <v>81</v>
      </c>
      <c r="AV96" s="12" t="s">
        <v>81</v>
      </c>
      <c r="AW96" s="12" t="s">
        <v>35</v>
      </c>
      <c r="AX96" s="12" t="s">
        <v>77</v>
      </c>
      <c r="AY96" s="152" t="s">
        <v>140</v>
      </c>
    </row>
    <row r="97" spans="2:65" s="13" customFormat="1" ht="11.25">
      <c r="B97" s="158"/>
      <c r="D97" s="151" t="s">
        <v>150</v>
      </c>
      <c r="E97" s="159" t="s">
        <v>19</v>
      </c>
      <c r="F97" s="160" t="s">
        <v>469</v>
      </c>
      <c r="H97" s="159" t="s">
        <v>19</v>
      </c>
      <c r="I97" s="161"/>
      <c r="L97" s="158"/>
      <c r="M97" s="162"/>
      <c r="T97" s="163"/>
      <c r="AT97" s="159" t="s">
        <v>150</v>
      </c>
      <c r="AU97" s="159" t="s">
        <v>81</v>
      </c>
      <c r="AV97" s="13" t="s">
        <v>77</v>
      </c>
      <c r="AW97" s="13" t="s">
        <v>35</v>
      </c>
      <c r="AX97" s="13" t="s">
        <v>73</v>
      </c>
      <c r="AY97" s="159" t="s">
        <v>140</v>
      </c>
    </row>
    <row r="98" spans="2:65" s="1" customFormat="1" ht="16.5" customHeight="1">
      <c r="B98" s="32"/>
      <c r="C98" s="164" t="s">
        <v>160</v>
      </c>
      <c r="D98" s="164" t="s">
        <v>153</v>
      </c>
      <c r="E98" s="165" t="s">
        <v>316</v>
      </c>
      <c r="F98" s="166" t="s">
        <v>317</v>
      </c>
      <c r="G98" s="167" t="s">
        <v>318</v>
      </c>
      <c r="H98" s="168">
        <v>19.440000000000001</v>
      </c>
      <c r="I98" s="169"/>
      <c r="J98" s="170">
        <f>ROUND(I98*H98,2)</f>
        <v>0</v>
      </c>
      <c r="K98" s="171"/>
      <c r="L98" s="172"/>
      <c r="M98" s="173" t="s">
        <v>19</v>
      </c>
      <c r="N98" s="174" t="s">
        <v>44</v>
      </c>
      <c r="P98" s="142">
        <f>O98*H98</f>
        <v>0</v>
      </c>
      <c r="Q98" s="142">
        <v>0.2</v>
      </c>
      <c r="R98" s="142">
        <f>Q98*H98</f>
        <v>3.8880000000000003</v>
      </c>
      <c r="S98" s="142">
        <v>0</v>
      </c>
      <c r="T98" s="143">
        <f>S98*H98</f>
        <v>0</v>
      </c>
      <c r="AR98" s="144" t="s">
        <v>157</v>
      </c>
      <c r="AT98" s="144" t="s">
        <v>153</v>
      </c>
      <c r="AU98" s="144" t="s">
        <v>81</v>
      </c>
      <c r="AY98" s="17" t="s">
        <v>140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7" t="s">
        <v>77</v>
      </c>
      <c r="BK98" s="145">
        <f>ROUND(I98*H98,2)</f>
        <v>0</v>
      </c>
      <c r="BL98" s="17" t="s">
        <v>146</v>
      </c>
      <c r="BM98" s="144" t="s">
        <v>600</v>
      </c>
    </row>
    <row r="99" spans="2:65" s="12" customFormat="1" ht="11.25">
      <c r="B99" s="150"/>
      <c r="D99" s="151" t="s">
        <v>150</v>
      </c>
      <c r="E99" s="152" t="s">
        <v>19</v>
      </c>
      <c r="F99" s="153" t="s">
        <v>601</v>
      </c>
      <c r="H99" s="154">
        <v>19.440000000000001</v>
      </c>
      <c r="I99" s="155"/>
      <c r="L99" s="150"/>
      <c r="M99" s="156"/>
      <c r="T99" s="157"/>
      <c r="AT99" s="152" t="s">
        <v>150</v>
      </c>
      <c r="AU99" s="152" t="s">
        <v>81</v>
      </c>
      <c r="AV99" s="12" t="s">
        <v>81</v>
      </c>
      <c r="AW99" s="12" t="s">
        <v>35</v>
      </c>
      <c r="AX99" s="12" t="s">
        <v>77</v>
      </c>
      <c r="AY99" s="152" t="s">
        <v>140</v>
      </c>
    </row>
    <row r="100" spans="2:65" s="1" customFormat="1" ht="21.75" customHeight="1">
      <c r="B100" s="32"/>
      <c r="C100" s="132" t="s">
        <v>146</v>
      </c>
      <c r="D100" s="132" t="s">
        <v>142</v>
      </c>
      <c r="E100" s="133" t="s">
        <v>472</v>
      </c>
      <c r="F100" s="134" t="s">
        <v>473</v>
      </c>
      <c r="G100" s="135" t="s">
        <v>474</v>
      </c>
      <c r="H100" s="136">
        <v>58.96</v>
      </c>
      <c r="I100" s="137"/>
      <c r="J100" s="138">
        <f>ROUND(I100*H100,2)</f>
        <v>0</v>
      </c>
      <c r="K100" s="139"/>
      <c r="L100" s="32"/>
      <c r="M100" s="140" t="s">
        <v>19</v>
      </c>
      <c r="N100" s="141" t="s">
        <v>44</v>
      </c>
      <c r="P100" s="142">
        <f>O100*H100</f>
        <v>0</v>
      </c>
      <c r="Q100" s="142">
        <v>0</v>
      </c>
      <c r="R100" s="142">
        <f>Q100*H100</f>
        <v>0</v>
      </c>
      <c r="S100" s="142">
        <v>0</v>
      </c>
      <c r="T100" s="143">
        <f>S100*H100</f>
        <v>0</v>
      </c>
      <c r="AR100" s="144" t="s">
        <v>146</v>
      </c>
      <c r="AT100" s="144" t="s">
        <v>142</v>
      </c>
      <c r="AU100" s="144" t="s">
        <v>81</v>
      </c>
      <c r="AY100" s="17" t="s">
        <v>140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7" t="s">
        <v>77</v>
      </c>
      <c r="BK100" s="145">
        <f>ROUND(I100*H100,2)</f>
        <v>0</v>
      </c>
      <c r="BL100" s="17" t="s">
        <v>146</v>
      </c>
      <c r="BM100" s="144" t="s">
        <v>602</v>
      </c>
    </row>
    <row r="101" spans="2:65" s="1" customFormat="1" ht="11.25">
      <c r="B101" s="32"/>
      <c r="D101" s="146" t="s">
        <v>148</v>
      </c>
      <c r="F101" s="147" t="s">
        <v>476</v>
      </c>
      <c r="I101" s="148"/>
      <c r="L101" s="32"/>
      <c r="M101" s="149"/>
      <c r="T101" s="53"/>
      <c r="AT101" s="17" t="s">
        <v>148</v>
      </c>
      <c r="AU101" s="17" t="s">
        <v>81</v>
      </c>
    </row>
    <row r="102" spans="2:65" s="12" customFormat="1" ht="11.25">
      <c r="B102" s="150"/>
      <c r="D102" s="151" t="s">
        <v>150</v>
      </c>
      <c r="E102" s="152" t="s">
        <v>19</v>
      </c>
      <c r="F102" s="153" t="s">
        <v>603</v>
      </c>
      <c r="H102" s="154">
        <v>58.96</v>
      </c>
      <c r="I102" s="155"/>
      <c r="L102" s="150"/>
      <c r="M102" s="156"/>
      <c r="T102" s="157"/>
      <c r="AT102" s="152" t="s">
        <v>150</v>
      </c>
      <c r="AU102" s="152" t="s">
        <v>81</v>
      </c>
      <c r="AV102" s="12" t="s">
        <v>81</v>
      </c>
      <c r="AW102" s="12" t="s">
        <v>35</v>
      </c>
      <c r="AX102" s="12" t="s">
        <v>77</v>
      </c>
      <c r="AY102" s="152" t="s">
        <v>140</v>
      </c>
    </row>
    <row r="103" spans="2:65" s="13" customFormat="1" ht="11.25">
      <c r="B103" s="158"/>
      <c r="D103" s="151" t="s">
        <v>150</v>
      </c>
      <c r="E103" s="159" t="s">
        <v>19</v>
      </c>
      <c r="F103" s="160" t="s">
        <v>604</v>
      </c>
      <c r="H103" s="159" t="s">
        <v>19</v>
      </c>
      <c r="I103" s="161"/>
      <c r="L103" s="158"/>
      <c r="M103" s="162"/>
      <c r="T103" s="163"/>
      <c r="AT103" s="159" t="s">
        <v>150</v>
      </c>
      <c r="AU103" s="159" t="s">
        <v>81</v>
      </c>
      <c r="AV103" s="13" t="s">
        <v>77</v>
      </c>
      <c r="AW103" s="13" t="s">
        <v>35</v>
      </c>
      <c r="AX103" s="13" t="s">
        <v>73</v>
      </c>
      <c r="AY103" s="159" t="s">
        <v>140</v>
      </c>
    </row>
    <row r="104" spans="2:65" s="1" customFormat="1" ht="16.5" customHeight="1">
      <c r="B104" s="32"/>
      <c r="C104" s="132" t="s">
        <v>173</v>
      </c>
      <c r="D104" s="132" t="s">
        <v>142</v>
      </c>
      <c r="E104" s="133" t="s">
        <v>322</v>
      </c>
      <c r="F104" s="134" t="s">
        <v>323</v>
      </c>
      <c r="G104" s="135" t="s">
        <v>241</v>
      </c>
      <c r="H104" s="136">
        <v>2948</v>
      </c>
      <c r="I104" s="137"/>
      <c r="J104" s="138">
        <f>ROUND(I104*H104,2)</f>
        <v>0</v>
      </c>
      <c r="K104" s="139"/>
      <c r="L104" s="32"/>
      <c r="M104" s="140" t="s">
        <v>19</v>
      </c>
      <c r="N104" s="141" t="s">
        <v>44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146</v>
      </c>
      <c r="AT104" s="144" t="s">
        <v>142</v>
      </c>
      <c r="AU104" s="144" t="s">
        <v>81</v>
      </c>
      <c r="AY104" s="17" t="s">
        <v>140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7" t="s">
        <v>77</v>
      </c>
      <c r="BK104" s="145">
        <f>ROUND(I104*H104,2)</f>
        <v>0</v>
      </c>
      <c r="BL104" s="17" t="s">
        <v>146</v>
      </c>
      <c r="BM104" s="144" t="s">
        <v>605</v>
      </c>
    </row>
    <row r="105" spans="2:65" s="1" customFormat="1" ht="11.25">
      <c r="B105" s="32"/>
      <c r="D105" s="146" t="s">
        <v>148</v>
      </c>
      <c r="F105" s="147" t="s">
        <v>325</v>
      </c>
      <c r="I105" s="148"/>
      <c r="L105" s="32"/>
      <c r="M105" s="149"/>
      <c r="T105" s="53"/>
      <c r="AT105" s="17" t="s">
        <v>148</v>
      </c>
      <c r="AU105" s="17" t="s">
        <v>81</v>
      </c>
    </row>
    <row r="106" spans="2:65" s="12" customFormat="1" ht="11.25">
      <c r="B106" s="150"/>
      <c r="D106" s="151" t="s">
        <v>150</v>
      </c>
      <c r="E106" s="152" t="s">
        <v>19</v>
      </c>
      <c r="F106" s="153" t="s">
        <v>606</v>
      </c>
      <c r="H106" s="154">
        <v>2948</v>
      </c>
      <c r="I106" s="155"/>
      <c r="L106" s="150"/>
      <c r="M106" s="156"/>
      <c r="T106" s="157"/>
      <c r="AT106" s="152" t="s">
        <v>150</v>
      </c>
      <c r="AU106" s="152" t="s">
        <v>81</v>
      </c>
      <c r="AV106" s="12" t="s">
        <v>81</v>
      </c>
      <c r="AW106" s="12" t="s">
        <v>35</v>
      </c>
      <c r="AX106" s="12" t="s">
        <v>77</v>
      </c>
      <c r="AY106" s="152" t="s">
        <v>140</v>
      </c>
    </row>
    <row r="107" spans="2:65" s="13" customFormat="1" ht="11.25">
      <c r="B107" s="158"/>
      <c r="D107" s="151" t="s">
        <v>150</v>
      </c>
      <c r="E107" s="159" t="s">
        <v>19</v>
      </c>
      <c r="F107" s="160" t="s">
        <v>481</v>
      </c>
      <c r="H107" s="159" t="s">
        <v>19</v>
      </c>
      <c r="I107" s="161"/>
      <c r="L107" s="158"/>
      <c r="M107" s="162"/>
      <c r="T107" s="163"/>
      <c r="AT107" s="159" t="s">
        <v>150</v>
      </c>
      <c r="AU107" s="159" t="s">
        <v>81</v>
      </c>
      <c r="AV107" s="13" t="s">
        <v>77</v>
      </c>
      <c r="AW107" s="13" t="s">
        <v>35</v>
      </c>
      <c r="AX107" s="13" t="s">
        <v>73</v>
      </c>
      <c r="AY107" s="159" t="s">
        <v>140</v>
      </c>
    </row>
    <row r="108" spans="2:65" s="1" customFormat="1" ht="16.5" customHeight="1">
      <c r="B108" s="32"/>
      <c r="C108" s="164" t="s">
        <v>178</v>
      </c>
      <c r="D108" s="164" t="s">
        <v>153</v>
      </c>
      <c r="E108" s="165" t="s">
        <v>328</v>
      </c>
      <c r="F108" s="166" t="s">
        <v>329</v>
      </c>
      <c r="G108" s="167" t="s">
        <v>187</v>
      </c>
      <c r="H108" s="168">
        <v>11.792</v>
      </c>
      <c r="I108" s="169"/>
      <c r="J108" s="170">
        <f>ROUND(I108*H108,2)</f>
        <v>0</v>
      </c>
      <c r="K108" s="171"/>
      <c r="L108" s="172"/>
      <c r="M108" s="173" t="s">
        <v>19</v>
      </c>
      <c r="N108" s="174" t="s">
        <v>44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157</v>
      </c>
      <c r="AT108" s="144" t="s">
        <v>153</v>
      </c>
      <c r="AU108" s="144" t="s">
        <v>81</v>
      </c>
      <c r="AY108" s="17" t="s">
        <v>140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7" t="s">
        <v>77</v>
      </c>
      <c r="BK108" s="145">
        <f>ROUND(I108*H108,2)</f>
        <v>0</v>
      </c>
      <c r="BL108" s="17" t="s">
        <v>146</v>
      </c>
      <c r="BM108" s="144" t="s">
        <v>607</v>
      </c>
    </row>
    <row r="109" spans="2:65" s="12" customFormat="1" ht="11.25">
      <c r="B109" s="150"/>
      <c r="D109" s="151" t="s">
        <v>150</v>
      </c>
      <c r="E109" s="152" t="s">
        <v>19</v>
      </c>
      <c r="F109" s="153" t="s">
        <v>608</v>
      </c>
      <c r="H109" s="154">
        <v>11.792</v>
      </c>
      <c r="I109" s="155"/>
      <c r="L109" s="150"/>
      <c r="M109" s="156"/>
      <c r="T109" s="157"/>
      <c r="AT109" s="152" t="s">
        <v>150</v>
      </c>
      <c r="AU109" s="152" t="s">
        <v>81</v>
      </c>
      <c r="AV109" s="12" t="s">
        <v>81</v>
      </c>
      <c r="AW109" s="12" t="s">
        <v>35</v>
      </c>
      <c r="AX109" s="12" t="s">
        <v>77</v>
      </c>
      <c r="AY109" s="152" t="s">
        <v>140</v>
      </c>
    </row>
    <row r="110" spans="2:65" s="1" customFormat="1" ht="16.5" customHeight="1">
      <c r="B110" s="32"/>
      <c r="C110" s="132" t="s">
        <v>184</v>
      </c>
      <c r="D110" s="132" t="s">
        <v>142</v>
      </c>
      <c r="E110" s="133" t="s">
        <v>333</v>
      </c>
      <c r="F110" s="134" t="s">
        <v>334</v>
      </c>
      <c r="G110" s="135" t="s">
        <v>318</v>
      </c>
      <c r="H110" s="136">
        <v>254.6</v>
      </c>
      <c r="I110" s="137"/>
      <c r="J110" s="138">
        <f>ROUND(I110*H110,2)</f>
        <v>0</v>
      </c>
      <c r="K110" s="139"/>
      <c r="L110" s="32"/>
      <c r="M110" s="140" t="s">
        <v>19</v>
      </c>
      <c r="N110" s="141" t="s">
        <v>44</v>
      </c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44" t="s">
        <v>146</v>
      </c>
      <c r="AT110" s="144" t="s">
        <v>142</v>
      </c>
      <c r="AU110" s="144" t="s">
        <v>81</v>
      </c>
      <c r="AY110" s="17" t="s">
        <v>140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7" t="s">
        <v>77</v>
      </c>
      <c r="BK110" s="145">
        <f>ROUND(I110*H110,2)</f>
        <v>0</v>
      </c>
      <c r="BL110" s="17" t="s">
        <v>146</v>
      </c>
      <c r="BM110" s="144" t="s">
        <v>609</v>
      </c>
    </row>
    <row r="111" spans="2:65" s="1" customFormat="1" ht="11.25">
      <c r="B111" s="32"/>
      <c r="D111" s="146" t="s">
        <v>148</v>
      </c>
      <c r="F111" s="147" t="s">
        <v>336</v>
      </c>
      <c r="I111" s="148"/>
      <c r="L111" s="32"/>
      <c r="M111" s="149"/>
      <c r="T111" s="53"/>
      <c r="AT111" s="17" t="s">
        <v>148</v>
      </c>
      <c r="AU111" s="17" t="s">
        <v>81</v>
      </c>
    </row>
    <row r="112" spans="2:65" s="12" customFormat="1" ht="11.25">
      <c r="B112" s="150"/>
      <c r="D112" s="151" t="s">
        <v>150</v>
      </c>
      <c r="E112" s="152" t="s">
        <v>19</v>
      </c>
      <c r="F112" s="153" t="s">
        <v>619</v>
      </c>
      <c r="H112" s="154">
        <v>254.6</v>
      </c>
      <c r="I112" s="155"/>
      <c r="L112" s="150"/>
      <c r="M112" s="156"/>
      <c r="T112" s="157"/>
      <c r="AT112" s="152" t="s">
        <v>150</v>
      </c>
      <c r="AU112" s="152" t="s">
        <v>81</v>
      </c>
      <c r="AV112" s="12" t="s">
        <v>81</v>
      </c>
      <c r="AW112" s="12" t="s">
        <v>35</v>
      </c>
      <c r="AX112" s="12" t="s">
        <v>77</v>
      </c>
      <c r="AY112" s="152" t="s">
        <v>140</v>
      </c>
    </row>
    <row r="113" spans="2:65" s="13" customFormat="1" ht="11.25">
      <c r="B113" s="158"/>
      <c r="D113" s="151" t="s">
        <v>150</v>
      </c>
      <c r="E113" s="159" t="s">
        <v>19</v>
      </c>
      <c r="F113" s="160" t="s">
        <v>611</v>
      </c>
      <c r="H113" s="159" t="s">
        <v>19</v>
      </c>
      <c r="I113" s="161"/>
      <c r="L113" s="158"/>
      <c r="M113" s="162"/>
      <c r="T113" s="163"/>
      <c r="AT113" s="159" t="s">
        <v>150</v>
      </c>
      <c r="AU113" s="159" t="s">
        <v>81</v>
      </c>
      <c r="AV113" s="13" t="s">
        <v>77</v>
      </c>
      <c r="AW113" s="13" t="s">
        <v>35</v>
      </c>
      <c r="AX113" s="13" t="s">
        <v>73</v>
      </c>
      <c r="AY113" s="159" t="s">
        <v>140</v>
      </c>
    </row>
    <row r="114" spans="2:65" s="13" customFormat="1" ht="11.25">
      <c r="B114" s="158"/>
      <c r="D114" s="151" t="s">
        <v>150</v>
      </c>
      <c r="E114" s="159" t="s">
        <v>19</v>
      </c>
      <c r="F114" s="160" t="s">
        <v>486</v>
      </c>
      <c r="H114" s="159" t="s">
        <v>19</v>
      </c>
      <c r="I114" s="161"/>
      <c r="L114" s="158"/>
      <c r="M114" s="162"/>
      <c r="T114" s="163"/>
      <c r="AT114" s="159" t="s">
        <v>150</v>
      </c>
      <c r="AU114" s="159" t="s">
        <v>81</v>
      </c>
      <c r="AV114" s="13" t="s">
        <v>77</v>
      </c>
      <c r="AW114" s="13" t="s">
        <v>35</v>
      </c>
      <c r="AX114" s="13" t="s">
        <v>73</v>
      </c>
      <c r="AY114" s="159" t="s">
        <v>140</v>
      </c>
    </row>
    <row r="115" spans="2:65" s="1" customFormat="1" ht="16.5" customHeight="1">
      <c r="B115" s="32"/>
      <c r="C115" s="132" t="s">
        <v>157</v>
      </c>
      <c r="D115" s="132" t="s">
        <v>142</v>
      </c>
      <c r="E115" s="133" t="s">
        <v>341</v>
      </c>
      <c r="F115" s="134" t="s">
        <v>342</v>
      </c>
      <c r="G115" s="135" t="s">
        <v>318</v>
      </c>
      <c r="H115" s="136">
        <v>254.6</v>
      </c>
      <c r="I115" s="137"/>
      <c r="J115" s="138">
        <f>ROUND(I115*H115,2)</f>
        <v>0</v>
      </c>
      <c r="K115" s="139"/>
      <c r="L115" s="32"/>
      <c r="M115" s="140" t="s">
        <v>19</v>
      </c>
      <c r="N115" s="141" t="s">
        <v>44</v>
      </c>
      <c r="P115" s="142">
        <f>O115*H115</f>
        <v>0</v>
      </c>
      <c r="Q115" s="142">
        <v>0</v>
      </c>
      <c r="R115" s="142">
        <f>Q115*H115</f>
        <v>0</v>
      </c>
      <c r="S115" s="142">
        <v>0</v>
      </c>
      <c r="T115" s="143">
        <f>S115*H115</f>
        <v>0</v>
      </c>
      <c r="AR115" s="144" t="s">
        <v>146</v>
      </c>
      <c r="AT115" s="144" t="s">
        <v>142</v>
      </c>
      <c r="AU115" s="144" t="s">
        <v>81</v>
      </c>
      <c r="AY115" s="17" t="s">
        <v>140</v>
      </c>
      <c r="BE115" s="145">
        <f>IF(N115="základní",J115,0)</f>
        <v>0</v>
      </c>
      <c r="BF115" s="145">
        <f>IF(N115="snížená",J115,0)</f>
        <v>0</v>
      </c>
      <c r="BG115" s="145">
        <f>IF(N115="zákl. přenesená",J115,0)</f>
        <v>0</v>
      </c>
      <c r="BH115" s="145">
        <f>IF(N115="sníž. přenesená",J115,0)</f>
        <v>0</v>
      </c>
      <c r="BI115" s="145">
        <f>IF(N115="nulová",J115,0)</f>
        <v>0</v>
      </c>
      <c r="BJ115" s="17" t="s">
        <v>77</v>
      </c>
      <c r="BK115" s="145">
        <f>ROUND(I115*H115,2)</f>
        <v>0</v>
      </c>
      <c r="BL115" s="17" t="s">
        <v>146</v>
      </c>
      <c r="BM115" s="144" t="s">
        <v>612</v>
      </c>
    </row>
    <row r="116" spans="2:65" s="1" customFormat="1" ht="11.25">
      <c r="B116" s="32"/>
      <c r="D116" s="146" t="s">
        <v>148</v>
      </c>
      <c r="F116" s="147" t="s">
        <v>344</v>
      </c>
      <c r="I116" s="148"/>
      <c r="L116" s="32"/>
      <c r="M116" s="149"/>
      <c r="T116" s="53"/>
      <c r="AT116" s="17" t="s">
        <v>148</v>
      </c>
      <c r="AU116" s="17" t="s">
        <v>81</v>
      </c>
    </row>
    <row r="117" spans="2:65" s="1" customFormat="1" ht="16.5" customHeight="1">
      <c r="B117" s="32"/>
      <c r="C117" s="132" t="s">
        <v>215</v>
      </c>
      <c r="D117" s="132" t="s">
        <v>142</v>
      </c>
      <c r="E117" s="133" t="s">
        <v>347</v>
      </c>
      <c r="F117" s="134" t="s">
        <v>348</v>
      </c>
      <c r="G117" s="135" t="s">
        <v>318</v>
      </c>
      <c r="H117" s="136">
        <v>1527.6</v>
      </c>
      <c r="I117" s="137"/>
      <c r="J117" s="138">
        <f>ROUND(I117*H117,2)</f>
        <v>0</v>
      </c>
      <c r="K117" s="139"/>
      <c r="L117" s="32"/>
      <c r="M117" s="140" t="s">
        <v>19</v>
      </c>
      <c r="N117" s="141" t="s">
        <v>44</v>
      </c>
      <c r="P117" s="142">
        <f>O117*H117</f>
        <v>0</v>
      </c>
      <c r="Q117" s="142">
        <v>0</v>
      </c>
      <c r="R117" s="142">
        <f>Q117*H117</f>
        <v>0</v>
      </c>
      <c r="S117" s="142">
        <v>0</v>
      </c>
      <c r="T117" s="143">
        <f>S117*H117</f>
        <v>0</v>
      </c>
      <c r="AR117" s="144" t="s">
        <v>146</v>
      </c>
      <c r="AT117" s="144" t="s">
        <v>142</v>
      </c>
      <c r="AU117" s="144" t="s">
        <v>81</v>
      </c>
      <c r="AY117" s="17" t="s">
        <v>140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7" t="s">
        <v>77</v>
      </c>
      <c r="BK117" s="145">
        <f>ROUND(I117*H117,2)</f>
        <v>0</v>
      </c>
      <c r="BL117" s="17" t="s">
        <v>146</v>
      </c>
      <c r="BM117" s="144" t="s">
        <v>613</v>
      </c>
    </row>
    <row r="118" spans="2:65" s="1" customFormat="1" ht="11.25">
      <c r="B118" s="32"/>
      <c r="D118" s="146" t="s">
        <v>148</v>
      </c>
      <c r="F118" s="147" t="s">
        <v>350</v>
      </c>
      <c r="I118" s="148"/>
      <c r="L118" s="32"/>
      <c r="M118" s="149"/>
      <c r="T118" s="53"/>
      <c r="AT118" s="17" t="s">
        <v>148</v>
      </c>
      <c r="AU118" s="17" t="s">
        <v>81</v>
      </c>
    </row>
    <row r="119" spans="2:65" s="12" customFormat="1" ht="11.25">
      <c r="B119" s="150"/>
      <c r="D119" s="151" t="s">
        <v>150</v>
      </c>
      <c r="E119" s="152" t="s">
        <v>19</v>
      </c>
      <c r="F119" s="153" t="s">
        <v>614</v>
      </c>
      <c r="H119" s="154">
        <v>1527.6</v>
      </c>
      <c r="I119" s="155"/>
      <c r="L119" s="150"/>
      <c r="M119" s="185"/>
      <c r="N119" s="186"/>
      <c r="O119" s="186"/>
      <c r="P119" s="186"/>
      <c r="Q119" s="186"/>
      <c r="R119" s="186"/>
      <c r="S119" s="186"/>
      <c r="T119" s="187"/>
      <c r="AT119" s="152" t="s">
        <v>150</v>
      </c>
      <c r="AU119" s="152" t="s">
        <v>81</v>
      </c>
      <c r="AV119" s="12" t="s">
        <v>81</v>
      </c>
      <c r="AW119" s="12" t="s">
        <v>35</v>
      </c>
      <c r="AX119" s="12" t="s">
        <v>77</v>
      </c>
      <c r="AY119" s="152" t="s">
        <v>140</v>
      </c>
    </row>
    <row r="120" spans="2:65" s="1" customFormat="1" ht="6.95" customHeight="1"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32"/>
    </row>
  </sheetData>
  <sheetProtection algorithmName="SHA-512" hashValue="ekw2DgXVFgboAmbXE8j3L6h5R1xpHM+nxC9ZY2bU7kTtN0bkXsKGEzf3yENAUnDI8+hkTs4IX0xcMDMKHMiTQg==" saltValue="0dXabfSPKb+qrkQB/AU1tkbesxEi63WLlfImlyxqxJwWTzecMebTIITjhWKUHasyUbBu4+DtDmWxO1QJ8xSA1A==" spinCount="100000" sheet="1" objects="1" scenarios="1" formatColumns="0" formatRows="0" autoFilter="0"/>
  <autoFilter ref="C86:K119" xr:uid="{00000000-0009-0000-0000-000007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700-000000000000}"/>
    <hyperlink ref="F95" r:id="rId2" xr:uid="{00000000-0004-0000-0700-000001000000}"/>
    <hyperlink ref="F101" r:id="rId3" xr:uid="{00000000-0004-0000-0700-000002000000}"/>
    <hyperlink ref="F105" r:id="rId4" xr:uid="{00000000-0004-0000-0700-000003000000}"/>
    <hyperlink ref="F111" r:id="rId5" xr:uid="{00000000-0004-0000-0700-000004000000}"/>
    <hyperlink ref="F116" r:id="rId6" xr:uid="{00000000-0004-0000-0700-000005000000}"/>
    <hyperlink ref="F118" r:id="rId7" xr:uid="{00000000-0004-0000-07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21</vt:i4>
      </vt:variant>
    </vt:vector>
  </HeadingPairs>
  <TitlesOfParts>
    <vt:vector size="33" baseType="lpstr">
      <vt:lpstr>Rekapitulace stavby</vt:lpstr>
      <vt:lpstr>1 - Výsadba LBC 7 Hrabětice</vt:lpstr>
      <vt:lpstr>1-1 - LBC7  následná péče...</vt:lpstr>
      <vt:lpstr>1-2 - LBC7  následná péče...</vt:lpstr>
      <vt:lpstr>1-3 - LBC7  následná péče...</vt:lpstr>
      <vt:lpstr>List1</vt:lpstr>
      <vt:lpstr>2 - Výsadba LBC 9 Hrabětice</vt:lpstr>
      <vt:lpstr>2-1 - LBC9  následná péče...</vt:lpstr>
      <vt:lpstr>2-2 - LBC9  následná péče...</vt:lpstr>
      <vt:lpstr>2-3 - LBC9  následná péče...</vt:lpstr>
      <vt:lpstr>Seznam figur</vt:lpstr>
      <vt:lpstr>Pokyny pro vyplnění</vt:lpstr>
      <vt:lpstr>'1 - Výsadba LBC 7 Hrabětice'!Názvy_tisku</vt:lpstr>
      <vt:lpstr>'1-1 - LBC7  následná péče...'!Názvy_tisku</vt:lpstr>
      <vt:lpstr>'1-2 - LBC7  následná péče...'!Názvy_tisku</vt:lpstr>
      <vt:lpstr>'1-3 - LBC7  následná péče...'!Názvy_tisku</vt:lpstr>
      <vt:lpstr>'2 - Výsadba LBC 9 Hrabětice'!Názvy_tisku</vt:lpstr>
      <vt:lpstr>'2-1 - LBC9  následná péče...'!Názvy_tisku</vt:lpstr>
      <vt:lpstr>'2-2 - LBC9  následná péče...'!Názvy_tisku</vt:lpstr>
      <vt:lpstr>'2-3 - LBC9  následná péče...'!Názvy_tisku</vt:lpstr>
      <vt:lpstr>'Rekapitulace stavby'!Názvy_tisku</vt:lpstr>
      <vt:lpstr>'Seznam figur'!Názvy_tisku</vt:lpstr>
      <vt:lpstr>'1 - Výsadba LBC 7 Hrabětice'!Oblast_tisku</vt:lpstr>
      <vt:lpstr>'1-1 - LBC7  následná péče...'!Oblast_tisku</vt:lpstr>
      <vt:lpstr>'1-2 - LBC7  následná péče...'!Oblast_tisku</vt:lpstr>
      <vt:lpstr>'1-3 - LBC7  následná péče...'!Oblast_tisku</vt:lpstr>
      <vt:lpstr>'2 - Výsadba LBC 9 Hrabětice'!Oblast_tisku</vt:lpstr>
      <vt:lpstr>'2-1 - LBC9  následná péče...'!Oblast_tisku</vt:lpstr>
      <vt:lpstr>'2-2 - LBC9  následná péče...'!Oblast_tisku</vt:lpstr>
      <vt:lpstr>'2-3 - LBC9  následná péče...'!Oblast_tisku</vt:lpstr>
      <vt:lpstr>'Pokyny pro vyplnění'!Oblast_tisku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THINKS-P350\Dana</dc:creator>
  <cp:lastModifiedBy>Ondroušek Vladimír JUDr.</cp:lastModifiedBy>
  <dcterms:created xsi:type="dcterms:W3CDTF">2025-06-05T15:03:29Z</dcterms:created>
  <dcterms:modified xsi:type="dcterms:W3CDTF">2026-01-13T08:02:30Z</dcterms:modified>
</cp:coreProperties>
</file>